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codeName="ThisWorkbook"/>
  <mc:AlternateContent xmlns:mc="http://schemas.openxmlformats.org/markup-compatibility/2006">
    <mc:Choice Requires="x15">
      <x15ac:absPath xmlns:x15ac="http://schemas.microsoft.com/office/spreadsheetml/2010/11/ac" url="https://statnifondrozvojebydleni.sharepoint.com/sites/Dostupnbydlen/Sdilene dokumenty/General/Přílohy na webu/Model nákladové nájemné a veřejná podpora/"/>
    </mc:Choice>
  </mc:AlternateContent>
  <xr:revisionPtr revIDLastSave="0" documentId="8_{2115DA78-80B8-44C3-88FD-1D636CE8D925}" xr6:coauthVersionLast="47" xr6:coauthVersionMax="47" xr10:uidLastSave="{00000000-0000-0000-0000-000000000000}"/>
  <workbookProtection workbookAlgorithmName="SHA-512" workbookHashValue="UNXPGXynnKQOA4z4meI0AZXtS5bWwYCINVub5p4QnXXSTqG8QiiOktyPc7SmK495+y7LHbqSjGU08kmMy4On4A==" workbookSaltValue="11Po38/0huxYpmNZyVqk+Q==" workbookSpinCount="100000" lockStructure="1"/>
  <bookViews>
    <workbookView xWindow="28680" yWindow="-120" windowWidth="29040" windowHeight="15720" firstSheet="1" activeTab="1" xr2:uid="{6A494133-5A38-45EC-8615-F2203F812135}"/>
  </bookViews>
  <sheets>
    <sheet name="Přehled změn" sheetId="17" r:id="rId1"/>
    <sheet name="Pokyny pro vyplnění" sheetId="12" r:id="rId2"/>
    <sheet name="Vstupy" sheetId="14" r:id="rId3"/>
    <sheet name="Parametry projektu" sheetId="11" state="hidden" r:id="rId4"/>
    <sheet name="Výpočet limitu podpory" sheetId="5" state="hidden" r:id="rId5"/>
    <sheet name="HGE z úvěru" sheetId="3" state="hidden" r:id="rId6"/>
    <sheet name="Výpočet nákladového nájemného" sheetId="13" state="hidden" r:id="rId7"/>
    <sheet name="Pomocnadata" sheetId="15" state="hidden" r:id="rId8"/>
  </sheets>
  <externalReferences>
    <externalReference r:id="rId9"/>
  </externalReferences>
  <definedNames>
    <definedName name="ADMINNy">'Pokyny pro vyplnění'!$A$33</definedName>
    <definedName name="ADRESy">'Pokyny pro vyplnění'!$A$12</definedName>
    <definedName name="APxx">Vstupy!$C$7</definedName>
    <definedName name="BYTYV80">'Pokyny pro vyplnění'!$A$21</definedName>
    <definedName name="CNKCPx">Vstupy!$C$27</definedName>
    <definedName name="CNNxx">'Parametry projektu'!$E$26:$I$26</definedName>
    <definedName name="CNNxy">'Výpočet nákladového nájemného'!$B$10</definedName>
    <definedName name="CNxx">'Parametry projektu'!$E$23:$I$23</definedName>
    <definedName name="CPPy">'Pokyny pro vyplnění'!$A$15</definedName>
    <definedName name="CPxx">Vstupy!$C$19</definedName>
    <definedName name="CVIZxx">Vstupy!$C$24</definedName>
    <definedName name="CVPy">'Pokyny pro vyplnění'!$A$64</definedName>
    <definedName name="CVUxx">Vstupy!$G$13</definedName>
    <definedName name="CVUxxx">Vstupy!$G$15</definedName>
    <definedName name="CVUxxxx">Vstupy!$I$18</definedName>
    <definedName name="CZNxx">'Parametry projektu'!$E$25:$I$25</definedName>
    <definedName name="DANy">'Pokyny pro vyplnění'!$A$43</definedName>
    <definedName name="DLOUHOOy">'Pokyny pro vyplnění'!$A$45</definedName>
    <definedName name="DNAJEMy">'Pokyny pro vyplnění'!$A$78</definedName>
    <definedName name="DNVx">Vstupy!$N$8:$AQ$8</definedName>
    <definedName name="DOOx">Vstupy!$N$10:$AQ$10</definedName>
    <definedName name="DOTy">'Pokyny pro vyplnění'!$A$62</definedName>
    <definedName name="DPCZNxx">'Parametry projektu'!$C$12</definedName>
    <definedName name="DSUxx">Vstupy!$I$8</definedName>
    <definedName name="DVMxx">Vstupy!$I$9</definedName>
    <definedName name="ENERx">Vstupy!$N$12:$AQ$12</definedName>
    <definedName name="FNBy">'Pokyny pro vyplnění'!$A$49</definedName>
    <definedName name="FNKy">'Pokyny pro vyplnění'!$A$55</definedName>
    <definedName name="HodnotaVZ">Vstupy!$C$32</definedName>
    <definedName name="ICOy">'Pokyny pro vyplnění'!$A$9</definedName>
    <definedName name="INDBy">'Pokyny pro vyplnění'!$A$26</definedName>
    <definedName name="INDEXy">'Pokyny pro vyplnění'!$A$89</definedName>
    <definedName name="INFLACEy">'Pokyny pro vyplnění'!$A$90</definedName>
    <definedName name="INFLxx">'Parametry projektu'!$J$19</definedName>
    <definedName name="JDOTxx">Vstupy!$I$19</definedName>
    <definedName name="JINADOTy">'Pokyny pro vyplnění'!$A$69</definedName>
    <definedName name="JKxx">Vstupy!$C$3</definedName>
    <definedName name="JPaNPy">'Pokyny pro vyplnění'!$A$59</definedName>
    <definedName name="JPNPx">Vstupy!$N$25:$AQ$25</definedName>
    <definedName name="KatIIKxx">Vstupy!$I$22</definedName>
    <definedName name="KatIIxx">Vstupy!$I$6</definedName>
    <definedName name="KatIKxx">Vstupy!$H$22</definedName>
    <definedName name="KatIxx">Vstupy!$I$5</definedName>
    <definedName name="KOOx">Vstupy!$N$11:$AQ$11</definedName>
    <definedName name="KRATKOOy">'Pokyny pro vyplnění'!$A$46</definedName>
    <definedName name="KUNCy">'Pokyny pro vyplnění'!$A$67</definedName>
    <definedName name="KUSxx">'Parametry projektu'!$J$17</definedName>
    <definedName name="KÚy">'Pokyny pro vyplnění'!$A$65</definedName>
    <definedName name="KVNNxx">Vstupy!$C$29</definedName>
    <definedName name="LIMITPy">'Pokyny pro vyplnění'!$A$83</definedName>
    <definedName name="NAJM2M52y">'Pokyny pro vyplnění'!$A$87</definedName>
    <definedName name="NAJM2V52y">'Pokyny pro vyplnění'!$A$88</definedName>
    <definedName name="NAJvDBy">'Pokyny pro vyplnění'!$A$86</definedName>
    <definedName name="_xlnm.Print_Titles" localSheetId="1">'Pokyny pro vyplnění'!$1:$1</definedName>
    <definedName name="_xlnm.Print_Titles" localSheetId="2">Vstupy!$1:$1</definedName>
    <definedName name="NKOMERCy">'Pokyny pro vyplnění'!$A$36</definedName>
    <definedName name="NKy">'Pokyny pro vyplnění'!$A$8</definedName>
    <definedName name="NNAJEMy">'Pokyny pro vyplnění'!$A$77</definedName>
    <definedName name="NNBV80y">'Pokyny pro vyplnění'!$A$28</definedName>
    <definedName name="NNCx">Vstupy!$C$23</definedName>
    <definedName name="NNKLIENTy">'Pokyny pro vyplnění'!$A$38</definedName>
    <definedName name="NNNRZxx">Vstupy!$C$28</definedName>
    <definedName name="NNREZERVAy">'Pokyny pro vyplnění'!$A$37</definedName>
    <definedName name="NNTIy">'Pokyny pro vyplnění'!$A$29</definedName>
    <definedName name="NPOZEMEKy">'Pokyny pro vyplnění'!$A$31</definedName>
    <definedName name="NPROJEKTy">'Pokyny pro vyplnění'!$A$30</definedName>
    <definedName name="NPROJy">'Pokyny pro vyplnění'!$A$11</definedName>
    <definedName name="NPxx">Vstupy!$C$6</definedName>
    <definedName name="NSSPDBy">'Pokyny pro vyplnění'!$A$40</definedName>
    <definedName name="ODHADy">'Pokyny pro vyplnění'!$A$22</definedName>
    <definedName name="ODPISYBy">'Pokyny pro vyplnění'!$A$50</definedName>
    <definedName name="ODPISYKy">'Pokyny pro vyplnění'!$A$56</definedName>
    <definedName name="ONxx">Vstupy!$G$8</definedName>
    <definedName name="OPRAVYKy">'Pokyny pro vyplnění'!$A$53</definedName>
    <definedName name="PBM52y">'Pokyny pro vyplnění'!$A$17</definedName>
    <definedName name="PBV52y">'Pokyny pro vyplnění'!$A$18</definedName>
    <definedName name="PNAJEMNEBy">'Pokyny pro vyplnění'!$A$58</definedName>
    <definedName name="PNVx">Vstupy!$N$7:$AQ$7</definedName>
    <definedName name="PNxx">Vstupy!$N$24:$AQ$24</definedName>
    <definedName name="PODPORAy">'Pokyny pro vyplnění'!$A$82</definedName>
    <definedName name="POJISTENIy">'Pokyny pro vyplnění'!$A$42</definedName>
    <definedName name="PPNy">'Pokyny pro vyplnění'!$A$5</definedName>
    <definedName name="PPPy">'Pokyny pro vyplnění'!$A$16</definedName>
    <definedName name="PREKOMPENZACEy">'Pokyny pro vyplnění'!$A$84</definedName>
    <definedName name="PZISKy">'Pokyny pro vyplnění'!$A$81</definedName>
    <definedName name="REVIZEBy">'Pokyny pro vyplnění'!$A$44</definedName>
    <definedName name="RPy">'Pokyny pro vyplnění'!$A$72</definedName>
    <definedName name="SLUZBYy">'Pokyny pro vyplnění'!$A$47</definedName>
    <definedName name="SNAJEMy">'Pokyny pro vyplnění'!$A$76</definedName>
    <definedName name="SNVx">Vstupy!$N$6:$AQ$6</definedName>
    <definedName name="SOZPKxx">'Parametry projektu'!$K$17</definedName>
    <definedName name="SPLATy">'Pokyny pro vyplnění'!$A$74</definedName>
    <definedName name="SPRAVABy">'Pokyny pro vyplnění'!$A$41</definedName>
    <definedName name="SPRAVAKy">'Pokyny pro vyplnění'!$A$52</definedName>
    <definedName name="SVIUKxx">'Parametry projektu'!$C$15</definedName>
    <definedName name="TKxx">Vstupy!$C$5</definedName>
    <definedName name="TKy">'Pokyny pro vyplnění'!$A$10</definedName>
    <definedName name="Typ_zadatele_">[1]Seznamy!$E$4:$E$7</definedName>
    <definedName name="TZHODKy">'Pokyny pro vyplnění'!$A$54</definedName>
    <definedName name="TZHODOCy">'Pokyny pro vyplnění'!$A$48</definedName>
    <definedName name="TZNVx">Vstupy!$N$13:$AQ$13</definedName>
    <definedName name="UCELy">'Pokyny pro vyplnění'!$A$13</definedName>
    <definedName name="UDRZy">'Pokyny pro vyplnění'!$A$23</definedName>
    <definedName name="UPCUxx">'Parametry projektu'!$E$33:$I$33</definedName>
    <definedName name="UPCx">Vstupy!$C$22</definedName>
    <definedName name="UPCy">'Pokyny pro vyplnění'!$A$34</definedName>
    <definedName name="UPxx">Vstupy!$C$8</definedName>
    <definedName name="USKUy">'Pokyny pro vyplnění'!$A$73</definedName>
    <definedName name="USSFPIy">'Pokyny pro vyplnění'!$A$71</definedName>
    <definedName name="VBM52y">'Pokyny pro vyplnění'!$A$19</definedName>
    <definedName name="VBV52y">'Pokyny pro vyplnění'!$A$20</definedName>
    <definedName name="Verx">Vstupy!$I$2</definedName>
    <definedName name="VIUSxx">'Parametry projektu'!$C$13</definedName>
    <definedName name="VSPBx">Vstupy!$N$23:$AQ$23</definedName>
    <definedName name="VSPKPxx">Vstupy!$N$26:$AQ$26</definedName>
    <definedName name="VVKxx">'Parametry projektu'!$C$16</definedName>
    <definedName name="VYNETIy">'Pokyny pro vyplnění'!$A$32</definedName>
    <definedName name="VÝNOSKOMy">'Pokyny pro vyplnění'!$A$60</definedName>
    <definedName name="VYSTAVy">'Pokyny pro vyplnění'!$A$24</definedName>
    <definedName name="VZNCxx">Vstupy!$G$18</definedName>
    <definedName name="VZNCy">'Pokyny pro vyplnění'!$A$68</definedName>
    <definedName name="VZxx">Vstupy!$G$16</definedName>
    <definedName name="VZy">'Pokyny pro vyplnění'!$A$66</definedName>
    <definedName name="ZNy">'Pokyny pro vyplnění'!$A$27</definedName>
    <definedName name="ZSEUy">'Pokyny pro vyplnění'!$A$70</definedName>
    <definedName name="ZSRZx">Vstupy!$N$9:$AQ$9</definedName>
    <definedName name="ZUSxx">'Parametry projektu'!$J$11</definedName>
    <definedName name="ZÚVy">'Pokyny pro vyplnění'!$A$63</definedName>
    <definedName name="ZZVZy">'Pokyny pro vyplnění'!$A$85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4" l="1"/>
  <c r="N22" i="14"/>
  <c r="N24" i="14"/>
  <c r="O24" i="14"/>
  <c r="M27" i="14" l="1"/>
  <c r="AC24" i="14"/>
  <c r="AD24" i="14"/>
  <c r="AE24" i="14"/>
  <c r="AF24" i="14"/>
  <c r="AG24" i="14"/>
  <c r="AH24" i="14"/>
  <c r="AI24" i="14"/>
  <c r="AJ24" i="14"/>
  <c r="AK24" i="14"/>
  <c r="AL24" i="14"/>
  <c r="AM24" i="14"/>
  <c r="AN24" i="14"/>
  <c r="AO24" i="14"/>
  <c r="AP24" i="14"/>
  <c r="AQ24" i="14"/>
  <c r="P24" i="14"/>
  <c r="Q24" i="14"/>
  <c r="R24" i="14"/>
  <c r="S24" i="14"/>
  <c r="T24" i="14"/>
  <c r="U24" i="14"/>
  <c r="V24" i="14"/>
  <c r="W24" i="14"/>
  <c r="X24" i="14"/>
  <c r="Y24" i="14"/>
  <c r="Z24" i="14"/>
  <c r="AA24" i="14"/>
  <c r="AB24" i="14"/>
  <c r="P30" i="14" l="1"/>
  <c r="Q30" i="14"/>
  <c r="R30" i="14"/>
  <c r="S30" i="14"/>
  <c r="T30" i="14"/>
  <c r="U30" i="14"/>
  <c r="V30" i="14"/>
  <c r="W30" i="14"/>
  <c r="X30" i="14"/>
  <c r="Y30" i="14"/>
  <c r="Z30" i="14"/>
  <c r="AA30" i="14"/>
  <c r="AB30" i="14"/>
  <c r="AC30" i="14"/>
  <c r="AD30" i="14"/>
  <c r="AE30" i="14"/>
  <c r="AF30" i="14"/>
  <c r="AG30" i="14"/>
  <c r="AH30" i="14"/>
  <c r="AI30" i="14"/>
  <c r="AJ30" i="14"/>
  <c r="AK30" i="14"/>
  <c r="AL30" i="14"/>
  <c r="AM30" i="14"/>
  <c r="AN30" i="14"/>
  <c r="AO30" i="14"/>
  <c r="AP30" i="14"/>
  <c r="AQ30" i="14"/>
  <c r="N30" i="14"/>
  <c r="F56" i="11"/>
  <c r="G56" i="11"/>
  <c r="H56" i="11"/>
  <c r="I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E56" i="11"/>
  <c r="D56" i="11"/>
  <c r="C14" i="14"/>
  <c r="N23" i="14" l="1"/>
  <c r="I15" i="14"/>
  <c r="M21" i="14" l="1"/>
  <c r="M20" i="14"/>
  <c r="M19" i="14"/>
  <c r="M18" i="14"/>
  <c r="M17" i="14"/>
  <c r="M13" i="14"/>
  <c r="M12" i="14"/>
  <c r="M11" i="14"/>
  <c r="M10" i="14"/>
  <c r="M9" i="14"/>
  <c r="M8" i="14"/>
  <c r="M7" i="14"/>
  <c r="M6" i="14"/>
  <c r="X52" i="11"/>
  <c r="Y52" i="11"/>
  <c r="Z52" i="11"/>
  <c r="AA52" i="11"/>
  <c r="AB52" i="11"/>
  <c r="AC52" i="11"/>
  <c r="AD52" i="11"/>
  <c r="AE52" i="11"/>
  <c r="AF52" i="11"/>
  <c r="AG52" i="11"/>
  <c r="AH15" i="14"/>
  <c r="AI15" i="14"/>
  <c r="AJ15" i="14"/>
  <c r="AK15" i="14"/>
  <c r="AL15" i="14"/>
  <c r="AM15" i="14"/>
  <c r="AN15" i="14"/>
  <c r="AO15" i="14"/>
  <c r="AP15" i="14"/>
  <c r="AQ15" i="14"/>
  <c r="I12" i="14"/>
  <c r="E47" i="11" l="1"/>
  <c r="Q47" i="11"/>
  <c r="AC47" i="11"/>
  <c r="S47" i="11"/>
  <c r="X47" i="11"/>
  <c r="F47" i="11"/>
  <c r="G47" i="11"/>
  <c r="H47" i="11"/>
  <c r="I47" i="11"/>
  <c r="U47" i="11"/>
  <c r="AG47" i="11"/>
  <c r="V47" i="11"/>
  <c r="D47" i="11"/>
  <c r="J47" i="11"/>
  <c r="K47" i="11"/>
  <c r="L47" i="11"/>
  <c r="M47" i="11"/>
  <c r="Y47" i="11"/>
  <c r="Z47" i="11"/>
  <c r="T47" i="11"/>
  <c r="N47" i="11"/>
  <c r="O47" i="11"/>
  <c r="AA47" i="11"/>
  <c r="R47" i="11"/>
  <c r="AF47" i="11"/>
  <c r="P47" i="11"/>
  <c r="AB47" i="11"/>
  <c r="AD47" i="11"/>
  <c r="AE47" i="11"/>
  <c r="W47" i="11"/>
  <c r="E49" i="11"/>
  <c r="Q49" i="11"/>
  <c r="AC49" i="11"/>
  <c r="P49" i="11"/>
  <c r="F49" i="11"/>
  <c r="R49" i="11"/>
  <c r="AD49" i="11"/>
  <c r="X49" i="11"/>
  <c r="Y49" i="11"/>
  <c r="Z49" i="11"/>
  <c r="AA49" i="11"/>
  <c r="AB49" i="11"/>
  <c r="G49" i="11"/>
  <c r="S49" i="11"/>
  <c r="AE49" i="11"/>
  <c r="H49" i="11"/>
  <c r="T49" i="11"/>
  <c r="AF49" i="11"/>
  <c r="I49" i="11"/>
  <c r="U49" i="11"/>
  <c r="AG49" i="11"/>
  <c r="K49" i="11"/>
  <c r="L49" i="11"/>
  <c r="M49" i="11"/>
  <c r="N49" i="11"/>
  <c r="O49" i="11"/>
  <c r="J49" i="11"/>
  <c r="V49" i="11"/>
  <c r="D49" i="11"/>
  <c r="W49" i="11"/>
  <c r="D50" i="11"/>
  <c r="H50" i="11"/>
  <c r="T50" i="11"/>
  <c r="AF50" i="11"/>
  <c r="I50" i="11"/>
  <c r="U50" i="11"/>
  <c r="AG50" i="11"/>
  <c r="J50" i="11"/>
  <c r="V50" i="11"/>
  <c r="S50" i="11"/>
  <c r="K50" i="11"/>
  <c r="W50" i="11"/>
  <c r="L50" i="11"/>
  <c r="X50" i="11"/>
  <c r="G50" i="11"/>
  <c r="M50" i="11"/>
  <c r="Y50" i="11"/>
  <c r="N50" i="11"/>
  <c r="Z50" i="11"/>
  <c r="R50" i="11"/>
  <c r="O50" i="11"/>
  <c r="AA50" i="11"/>
  <c r="AD50" i="11"/>
  <c r="AE50" i="11"/>
  <c r="P50" i="11"/>
  <c r="AB50" i="11"/>
  <c r="E50" i="11"/>
  <c r="Q50" i="11"/>
  <c r="AC50" i="11"/>
  <c r="F50" i="11"/>
  <c r="H46" i="11"/>
  <c r="T46" i="11"/>
  <c r="AF46" i="11"/>
  <c r="D46" i="11"/>
  <c r="I46" i="11"/>
  <c r="U46" i="11"/>
  <c r="AG46" i="11"/>
  <c r="J46" i="11"/>
  <c r="V46" i="11"/>
  <c r="K46" i="11"/>
  <c r="W46" i="11"/>
  <c r="L46" i="11"/>
  <c r="X46" i="11"/>
  <c r="M46" i="11"/>
  <c r="Y46" i="11"/>
  <c r="N46" i="11"/>
  <c r="Z46" i="11"/>
  <c r="O46" i="11"/>
  <c r="AA46" i="11"/>
  <c r="P46" i="11"/>
  <c r="AB46" i="11"/>
  <c r="E46" i="11"/>
  <c r="Q46" i="11"/>
  <c r="AC46" i="11"/>
  <c r="F46" i="11"/>
  <c r="R46" i="11"/>
  <c r="AD46" i="11"/>
  <c r="G46" i="11"/>
  <c r="S46" i="11"/>
  <c r="AE46" i="11"/>
  <c r="J48" i="11"/>
  <c r="V48" i="11"/>
  <c r="M48" i="11"/>
  <c r="K48" i="11"/>
  <c r="W48" i="11"/>
  <c r="X48" i="11"/>
  <c r="L48" i="11"/>
  <c r="N48" i="11"/>
  <c r="Z48" i="11"/>
  <c r="O48" i="11"/>
  <c r="AA48" i="11"/>
  <c r="P48" i="11"/>
  <c r="AB48" i="11"/>
  <c r="AE48" i="11"/>
  <c r="E48" i="11"/>
  <c r="Q48" i="11"/>
  <c r="AC48" i="11"/>
  <c r="F48" i="11"/>
  <c r="AD48" i="11"/>
  <c r="R48" i="11"/>
  <c r="G48" i="11"/>
  <c r="S48" i="11"/>
  <c r="H48" i="11"/>
  <c r="T48" i="11"/>
  <c r="AF48" i="11"/>
  <c r="I48" i="11"/>
  <c r="U48" i="11"/>
  <c r="AG48" i="11"/>
  <c r="D48" i="11"/>
  <c r="Y48" i="11"/>
  <c r="D21" i="14"/>
  <c r="E32" i="11" s="1"/>
  <c r="C27" i="14" l="1"/>
  <c r="D18" i="14"/>
  <c r="E29" i="11" s="1"/>
  <c r="D19" i="14"/>
  <c r="E30" i="11" s="1"/>
  <c r="D20" i="14"/>
  <c r="E31" i="11" s="1"/>
  <c r="D17" i="14"/>
  <c r="E28" i="11" s="1"/>
  <c r="C28" i="11" s="1"/>
  <c r="D16" i="13" l="1"/>
  <c r="E16" i="13"/>
  <c r="F16" i="13"/>
  <c r="G16" i="13"/>
  <c r="H16" i="13"/>
  <c r="I16" i="13"/>
  <c r="J16" i="13"/>
  <c r="K16" i="13"/>
  <c r="L16" i="13"/>
  <c r="M16" i="13"/>
  <c r="N16" i="13"/>
  <c r="O16" i="13"/>
  <c r="P16" i="13"/>
  <c r="Q16" i="13"/>
  <c r="R16" i="13"/>
  <c r="S16" i="13"/>
  <c r="T16" i="13"/>
  <c r="U16" i="13"/>
  <c r="V16" i="13"/>
  <c r="W16" i="13"/>
  <c r="X16" i="13"/>
  <c r="Y16" i="13"/>
  <c r="Z16" i="13"/>
  <c r="AA16" i="13"/>
  <c r="AB16" i="13"/>
  <c r="AC16" i="13"/>
  <c r="AD16" i="13"/>
  <c r="AE16" i="13"/>
  <c r="AF16" i="13"/>
  <c r="AG16" i="13"/>
  <c r="B6" i="11"/>
  <c r="H25" i="11" s="1"/>
  <c r="B5" i="11"/>
  <c r="AA45" i="11" l="1"/>
  <c r="P45" i="11"/>
  <c r="AB45" i="11"/>
  <c r="Q45" i="11"/>
  <c r="U45" i="11"/>
  <c r="AG45" i="11"/>
  <c r="F45" i="11"/>
  <c r="J45" i="11"/>
  <c r="R45" i="11"/>
  <c r="V45" i="11"/>
  <c r="AD45" i="11"/>
  <c r="K45" i="11"/>
  <c r="G45" i="11"/>
  <c r="W45" i="11"/>
  <c r="S45" i="11"/>
  <c r="L45" i="11"/>
  <c r="AE45" i="11"/>
  <c r="X45" i="11"/>
  <c r="H45" i="11"/>
  <c r="T45" i="11"/>
  <c r="AF45" i="11"/>
  <c r="E45" i="11"/>
  <c r="I45" i="11"/>
  <c r="AC45" i="11"/>
  <c r="M45" i="11"/>
  <c r="Y45" i="11"/>
  <c r="N45" i="11"/>
  <c r="Z45" i="11"/>
  <c r="D45" i="11"/>
  <c r="O45" i="11"/>
  <c r="E44" i="11"/>
  <c r="AF44" i="11"/>
  <c r="T44" i="11"/>
  <c r="I44" i="11"/>
  <c r="J44" i="11"/>
  <c r="X44" i="11"/>
  <c r="N44" i="11"/>
  <c r="P44" i="11"/>
  <c r="AC43" i="11"/>
  <c r="R43" i="11"/>
  <c r="S43" i="11"/>
  <c r="AF43" i="11"/>
  <c r="U43" i="11"/>
  <c r="J43" i="11"/>
  <c r="W43" i="11"/>
  <c r="Q44" i="11"/>
  <c r="F44" i="11"/>
  <c r="G44" i="11"/>
  <c r="U44" i="11"/>
  <c r="K44" i="11"/>
  <c r="D44" i="11"/>
  <c r="Z44" i="11"/>
  <c r="AB44" i="11"/>
  <c r="Y43" i="11"/>
  <c r="AD43" i="11"/>
  <c r="AE43" i="11"/>
  <c r="M43" i="11"/>
  <c r="AG43" i="11"/>
  <c r="V43" i="11"/>
  <c r="L43" i="11"/>
  <c r="AC44" i="11"/>
  <c r="R44" i="11"/>
  <c r="S44" i="11"/>
  <c r="AG44" i="11"/>
  <c r="W44" i="11"/>
  <c r="M44" i="11"/>
  <c r="O44" i="11"/>
  <c r="E43" i="11"/>
  <c r="AB43" i="11"/>
  <c r="P43" i="11"/>
  <c r="H43" i="11"/>
  <c r="O43" i="11"/>
  <c r="X43" i="11"/>
  <c r="AA43" i="11"/>
  <c r="N43" i="11"/>
  <c r="AE44" i="11"/>
  <c r="H44" i="11"/>
  <c r="V44" i="11"/>
  <c r="L44" i="11"/>
  <c r="Y44" i="11"/>
  <c r="AA44" i="11"/>
  <c r="F43" i="11"/>
  <c r="T43" i="11"/>
  <c r="K43" i="11"/>
  <c r="AD44" i="11"/>
  <c r="Q43" i="11"/>
  <c r="G43" i="11"/>
  <c r="I43" i="11"/>
  <c r="D43" i="11"/>
  <c r="Z43" i="11"/>
  <c r="M26" i="14"/>
  <c r="M25" i="14"/>
  <c r="I7" i="14"/>
  <c r="B12" i="11"/>
  <c r="C56" i="11" l="1"/>
  <c r="B4" i="11"/>
  <c r="B3" i="11"/>
  <c r="N27" i="14"/>
  <c r="N16" i="14"/>
  <c r="O16" i="14"/>
  <c r="P16" i="14"/>
  <c r="Q16" i="14"/>
  <c r="R16" i="14"/>
  <c r="S16" i="14"/>
  <c r="T16" i="14"/>
  <c r="U16" i="14"/>
  <c r="V16" i="14"/>
  <c r="W16" i="14"/>
  <c r="X16" i="14"/>
  <c r="Y16" i="14"/>
  <c r="Z16" i="14"/>
  <c r="AA16" i="14"/>
  <c r="AB16" i="14"/>
  <c r="AC16" i="14"/>
  <c r="AD16" i="14"/>
  <c r="AE16" i="14"/>
  <c r="AF16" i="14"/>
  <c r="AG16" i="14"/>
  <c r="AH16" i="14"/>
  <c r="AI16" i="14"/>
  <c r="AJ16" i="14"/>
  <c r="AK16" i="14"/>
  <c r="AL16" i="14"/>
  <c r="AM16" i="14"/>
  <c r="AN16" i="14"/>
  <c r="AO16" i="14"/>
  <c r="AP16" i="14"/>
  <c r="AQ16" i="14"/>
  <c r="J17" i="11" l="1"/>
  <c r="D13" i="14"/>
  <c r="D14" i="14" s="1"/>
  <c r="D16" i="14"/>
  <c r="D23" i="14" s="1"/>
  <c r="E27" i="11" l="1"/>
  <c r="F25" i="11"/>
  <c r="G25" i="11"/>
  <c r="D24" i="14"/>
  <c r="F15" i="14" s="1"/>
  <c r="E25" i="11"/>
  <c r="O3" i="14"/>
  <c r="K17" i="11"/>
  <c r="P3" i="14" l="1"/>
  <c r="C25" i="11"/>
  <c r="O27" i="14"/>
  <c r="Q3" i="14" l="1"/>
  <c r="P27" i="14"/>
  <c r="R3" i="14" l="1"/>
  <c r="Q27" i="14"/>
  <c r="S3" i="14" l="1"/>
  <c r="R27" i="14"/>
  <c r="T3" i="14" l="1"/>
  <c r="S27" i="14"/>
  <c r="U3" i="14" l="1"/>
  <c r="T27" i="14"/>
  <c r="V3" i="14" l="1"/>
  <c r="U27" i="14"/>
  <c r="W3" i="14" l="1"/>
  <c r="V27" i="14"/>
  <c r="C15" i="11"/>
  <c r="X3" i="14" l="1"/>
  <c r="W27" i="14"/>
  <c r="Y3" i="14" l="1"/>
  <c r="X27" i="14"/>
  <c r="G13" i="14"/>
  <c r="G12" i="14"/>
  <c r="Z3" i="14" l="1"/>
  <c r="Y27" i="14"/>
  <c r="K16" i="11"/>
  <c r="K18" i="11"/>
  <c r="K19" i="11"/>
  <c r="K15" i="11"/>
  <c r="AA3" i="14" l="1"/>
  <c r="Z27" i="14"/>
  <c r="B2" i="11"/>
  <c r="B13" i="11"/>
  <c r="AB3" i="14" l="1"/>
  <c r="AA27" i="14"/>
  <c r="I33" i="11"/>
  <c r="F4" i="3"/>
  <c r="E19" i="5"/>
  <c r="H19" i="5" s="1"/>
  <c r="E20" i="5"/>
  <c r="H20" i="5" s="1"/>
  <c r="E13" i="5"/>
  <c r="H13" i="5" s="1"/>
  <c r="E18" i="5"/>
  <c r="H18" i="5" s="1"/>
  <c r="E17" i="5"/>
  <c r="H17" i="5" s="1"/>
  <c r="E31" i="5"/>
  <c r="H31" i="5" s="1"/>
  <c r="E30" i="5"/>
  <c r="H30" i="5" s="1"/>
  <c r="E29" i="5"/>
  <c r="H29" i="5" s="1"/>
  <c r="E40" i="5"/>
  <c r="H40" i="5" s="1"/>
  <c r="E27" i="5"/>
  <c r="H27" i="5" s="1"/>
  <c r="E15" i="5"/>
  <c r="H15" i="5" s="1"/>
  <c r="E16" i="5"/>
  <c r="H16" i="5" s="1"/>
  <c r="E39" i="5"/>
  <c r="H39" i="5" s="1"/>
  <c r="E26" i="5"/>
  <c r="H26" i="5" s="1"/>
  <c r="E14" i="5"/>
  <c r="H14" i="5" s="1"/>
  <c r="E38" i="5"/>
  <c r="H38" i="5" s="1"/>
  <c r="E25" i="5"/>
  <c r="H25" i="5" s="1"/>
  <c r="E28" i="5"/>
  <c r="H28" i="5" s="1"/>
  <c r="E24" i="5"/>
  <c r="H24" i="5" s="1"/>
  <c r="E41" i="5"/>
  <c r="H41" i="5" s="1"/>
  <c r="E36" i="5"/>
  <c r="H36" i="5" s="1"/>
  <c r="E23" i="5"/>
  <c r="H23" i="5" s="1"/>
  <c r="E35" i="5"/>
  <c r="H35" i="5" s="1"/>
  <c r="E22" i="5"/>
  <c r="H22" i="5" s="1"/>
  <c r="E34" i="5"/>
  <c r="H34" i="5" s="1"/>
  <c r="E21" i="5"/>
  <c r="H21" i="5" s="1"/>
  <c r="AC3" i="14" l="1"/>
  <c r="I23" i="11"/>
  <c r="I26" i="11"/>
  <c r="AB27" i="14"/>
  <c r="AD3" i="14" l="1"/>
  <c r="AC27" i="14"/>
  <c r="C27" i="11"/>
  <c r="AE3" i="14" l="1"/>
  <c r="AD27" i="14"/>
  <c r="F14" i="14"/>
  <c r="AF3" i="14" l="1"/>
  <c r="AE27" i="14"/>
  <c r="J12" i="11"/>
  <c r="AG3" i="14" l="1"/>
  <c r="AF27" i="14"/>
  <c r="J11" i="11"/>
  <c r="J15" i="11" s="1"/>
  <c r="H33" i="11" s="1"/>
  <c r="AH3" i="14" l="1"/>
  <c r="H23" i="11"/>
  <c r="H26" i="11"/>
  <c r="AG27" i="14"/>
  <c r="F4" i="5"/>
  <c r="AI3" i="14" l="1"/>
  <c r="AH27" i="14"/>
  <c r="G14" i="14"/>
  <c r="C5" i="13"/>
  <c r="B5" i="13"/>
  <c r="A5" i="13"/>
  <c r="C3" i="13"/>
  <c r="B4" i="13"/>
  <c r="C1" i="13"/>
  <c r="B3" i="13"/>
  <c r="A3" i="13"/>
  <c r="A4" i="13"/>
  <c r="A2" i="13"/>
  <c r="A1" i="13"/>
  <c r="C30" i="11"/>
  <c r="C31" i="11"/>
  <c r="C32" i="11"/>
  <c r="L12" i="3"/>
  <c r="C24" i="3" s="1"/>
  <c r="L4" i="3"/>
  <c r="P25" i="3" s="1"/>
  <c r="L6" i="3"/>
  <c r="P24" i="3" s="1"/>
  <c r="L10" i="3"/>
  <c r="C25" i="3" s="1"/>
  <c r="C2" i="13"/>
  <c r="AJ3" i="14" l="1"/>
  <c r="G16" i="14"/>
  <c r="F16" i="14" s="1"/>
  <c r="AI27" i="14"/>
  <c r="H24" i="11"/>
  <c r="I24" i="11"/>
  <c r="C4" i="13"/>
  <c r="P16" i="3"/>
  <c r="R16" i="3" s="1"/>
  <c r="C16" i="3"/>
  <c r="E16" i="3" s="1"/>
  <c r="AK3" i="14" l="1"/>
  <c r="G17" i="14"/>
  <c r="AJ27" i="14"/>
  <c r="C12" i="11"/>
  <c r="D12" i="11" s="1"/>
  <c r="C13" i="11"/>
  <c r="AL3" i="14" l="1"/>
  <c r="AK27" i="14"/>
  <c r="C14" i="11"/>
  <c r="AM3" i="14" l="1"/>
  <c r="AL27" i="14"/>
  <c r="G10" i="3"/>
  <c r="G8" i="3"/>
  <c r="G7" i="3"/>
  <c r="F5" i="5"/>
  <c r="F7" i="5"/>
  <c r="J16" i="11"/>
  <c r="J13" i="11"/>
  <c r="AN3" i="14" l="1"/>
  <c r="D27" i="11"/>
  <c r="D28" i="11"/>
  <c r="AM27" i="14"/>
  <c r="F33" i="11"/>
  <c r="E33" i="11"/>
  <c r="G33" i="11"/>
  <c r="B2" i="13"/>
  <c r="D25" i="11"/>
  <c r="D31" i="11"/>
  <c r="D30" i="11"/>
  <c r="D32" i="11"/>
  <c r="G11" i="3"/>
  <c r="F6" i="5"/>
  <c r="G9" i="3"/>
  <c r="F8" i="5"/>
  <c r="G12" i="3"/>
  <c r="F9" i="5"/>
  <c r="AO3" i="14" l="1"/>
  <c r="E23" i="11"/>
  <c r="E26" i="11"/>
  <c r="E24" i="11" s="1"/>
  <c r="G26" i="11"/>
  <c r="G24" i="11" s="1"/>
  <c r="G23" i="11"/>
  <c r="F26" i="11"/>
  <c r="F24" i="11" s="1"/>
  <c r="F23" i="11"/>
  <c r="AN27" i="14"/>
  <c r="E48" i="5"/>
  <c r="C33" i="11"/>
  <c r="D33" i="11"/>
  <c r="J3" i="11"/>
  <c r="I29" i="14"/>
  <c r="AP3" i="14" l="1"/>
  <c r="C22" i="14"/>
  <c r="C23" i="14" s="1"/>
  <c r="C24" i="14" s="1"/>
  <c r="C30" i="14" s="1"/>
  <c r="C23" i="11"/>
  <c r="D23" i="11"/>
  <c r="AO27" i="14"/>
  <c r="F3" i="3"/>
  <c r="B14" i="11"/>
  <c r="AQ3" i="14" l="1"/>
  <c r="M14" i="14" s="1"/>
  <c r="B36" i="11"/>
  <c r="C16" i="11" s="1"/>
  <c r="B15" i="11"/>
  <c r="AP27" i="14"/>
  <c r="AC25" i="3"/>
  <c r="AC16" i="3"/>
  <c r="AE16" i="3" s="1"/>
  <c r="AP16" i="3"/>
  <c r="AR16" i="3" s="1"/>
  <c r="N51" i="11" l="1"/>
  <c r="K51" i="11"/>
  <c r="AB51" i="11"/>
  <c r="M51" i="11"/>
  <c r="S51" i="11"/>
  <c r="Y51" i="11"/>
  <c r="H51" i="11"/>
  <c r="P51" i="11"/>
  <c r="AD51" i="11"/>
  <c r="G51" i="11"/>
  <c r="U51" i="11"/>
  <c r="AG51" i="11"/>
  <c r="W51" i="11"/>
  <c r="V51" i="11"/>
  <c r="X51" i="11"/>
  <c r="R51" i="11"/>
  <c r="AF51" i="11"/>
  <c r="I51" i="11"/>
  <c r="Q51" i="11"/>
  <c r="AA51" i="11"/>
  <c r="AC51" i="11"/>
  <c r="AE51" i="11"/>
  <c r="T51" i="11"/>
  <c r="Z51" i="11"/>
  <c r="E51" i="11"/>
  <c r="L51" i="11"/>
  <c r="J51" i="11"/>
  <c r="O51" i="11"/>
  <c r="D51" i="11"/>
  <c r="F51" i="11"/>
  <c r="AQ27" i="14"/>
  <c r="AZ17" i="3"/>
  <c r="AP26" i="3"/>
  <c r="AP25" i="3"/>
  <c r="AM17" i="3" l="1"/>
  <c r="AC26" i="3"/>
  <c r="AP24" i="3"/>
  <c r="AC24" i="3"/>
  <c r="AC17" i="3" l="1"/>
  <c r="AK18" i="3"/>
  <c r="AP17" i="3"/>
  <c r="AX18" i="3"/>
  <c r="B14" i="13" l="1"/>
  <c r="C14" i="13"/>
  <c r="AJ18" i="3"/>
  <c r="AL18" i="3" s="1"/>
  <c r="BC18" i="3"/>
  <c r="BD18" i="3" s="1"/>
  <c r="AW170" i="3"/>
  <c r="AW298" i="3"/>
  <c r="AW39" i="3"/>
  <c r="AW55" i="3"/>
  <c r="AW71" i="3"/>
  <c r="AW87" i="3"/>
  <c r="AW103" i="3"/>
  <c r="AW119" i="3"/>
  <c r="AW135" i="3"/>
  <c r="AW151" i="3"/>
  <c r="AW36" i="3"/>
  <c r="AW52" i="3"/>
  <c r="AW68" i="3"/>
  <c r="AW84" i="3"/>
  <c r="AW100" i="3"/>
  <c r="AW116" i="3"/>
  <c r="AW132" i="3"/>
  <c r="AW148" i="3"/>
  <c r="AW164" i="3"/>
  <c r="AW180" i="3"/>
  <c r="AW196" i="3"/>
  <c r="AW212" i="3"/>
  <c r="AW228" i="3"/>
  <c r="AW244" i="3"/>
  <c r="AW260" i="3"/>
  <c r="AW276" i="3"/>
  <c r="AW292" i="3"/>
  <c r="AW308" i="3"/>
  <c r="AW324" i="3"/>
  <c r="AW340" i="3"/>
  <c r="AW356" i="3"/>
  <c r="AW45" i="3"/>
  <c r="AW61" i="3"/>
  <c r="AW77" i="3"/>
  <c r="AW93" i="3"/>
  <c r="AW109" i="3"/>
  <c r="AW125" i="3"/>
  <c r="AW141" i="3"/>
  <c r="AW157" i="3"/>
  <c r="AW173" i="3"/>
  <c r="AW189" i="3"/>
  <c r="AW205" i="3"/>
  <c r="AW221" i="3"/>
  <c r="AW237" i="3"/>
  <c r="AW253" i="3"/>
  <c r="AW269" i="3"/>
  <c r="AW285" i="3"/>
  <c r="AW301" i="3"/>
  <c r="AW317" i="3"/>
  <c r="AW333" i="3"/>
  <c r="AW349" i="3"/>
  <c r="AW54" i="3"/>
  <c r="AW118" i="3"/>
  <c r="AW171" i="3"/>
  <c r="AW203" i="3"/>
  <c r="AW235" i="3"/>
  <c r="AW267" i="3"/>
  <c r="AW299" i="3"/>
  <c r="AW331" i="3"/>
  <c r="AW361" i="3"/>
  <c r="AW377" i="3"/>
  <c r="AW90" i="3"/>
  <c r="AW154" i="3"/>
  <c r="AW190" i="3"/>
  <c r="AW222" i="3"/>
  <c r="AW254" i="3"/>
  <c r="AW286" i="3"/>
  <c r="AW318" i="3"/>
  <c r="AW350" i="3"/>
  <c r="AW370" i="3"/>
  <c r="AW94" i="3"/>
  <c r="AW191" i="3"/>
  <c r="AW255" i="3"/>
  <c r="AW319" i="3"/>
  <c r="AW371" i="3"/>
  <c r="AW130" i="3"/>
  <c r="AW210" i="3"/>
  <c r="AW234" i="3"/>
  <c r="AW43" i="3"/>
  <c r="AW59" i="3"/>
  <c r="AW75" i="3"/>
  <c r="AW91" i="3"/>
  <c r="AW107" i="3"/>
  <c r="AW123" i="3"/>
  <c r="AW139" i="3"/>
  <c r="AW155" i="3"/>
  <c r="AW40" i="3"/>
  <c r="AW56" i="3"/>
  <c r="AW72" i="3"/>
  <c r="AW88" i="3"/>
  <c r="AW104" i="3"/>
  <c r="AW120" i="3"/>
  <c r="AW136" i="3"/>
  <c r="AW152" i="3"/>
  <c r="AW168" i="3"/>
  <c r="AW184" i="3"/>
  <c r="AW200" i="3"/>
  <c r="AW216" i="3"/>
  <c r="AW232" i="3"/>
  <c r="AW248" i="3"/>
  <c r="AW264" i="3"/>
  <c r="AW280" i="3"/>
  <c r="AW296" i="3"/>
  <c r="AW312" i="3"/>
  <c r="AW328" i="3"/>
  <c r="AW344" i="3"/>
  <c r="AW33" i="3"/>
  <c r="AW49" i="3"/>
  <c r="AW65" i="3"/>
  <c r="AW81" i="3"/>
  <c r="AW97" i="3"/>
  <c r="AW113" i="3"/>
  <c r="AW129" i="3"/>
  <c r="AW145" i="3"/>
  <c r="AW161" i="3"/>
  <c r="AW177" i="3"/>
  <c r="AW193" i="3"/>
  <c r="AW209" i="3"/>
  <c r="AW225" i="3"/>
  <c r="AW241" i="3"/>
  <c r="AW257" i="3"/>
  <c r="AW273" i="3"/>
  <c r="AW289" i="3"/>
  <c r="AW305" i="3"/>
  <c r="AW321" i="3"/>
  <c r="AW337" i="3"/>
  <c r="AW353" i="3"/>
  <c r="AW70" i="3"/>
  <c r="AW134" i="3"/>
  <c r="AW179" i="3"/>
  <c r="AW211" i="3"/>
  <c r="AW243" i="3"/>
  <c r="AW275" i="3"/>
  <c r="AW307" i="3"/>
  <c r="AW339" i="3"/>
  <c r="AW365" i="3"/>
  <c r="AW42" i="3"/>
  <c r="AW106" i="3"/>
  <c r="AW166" i="3"/>
  <c r="AW198" i="3"/>
  <c r="AW230" i="3"/>
  <c r="AW262" i="3"/>
  <c r="AW294" i="3"/>
  <c r="AW326" i="3"/>
  <c r="AW358" i="3"/>
  <c r="AW374" i="3"/>
  <c r="AW126" i="3"/>
  <c r="AW207" i="3"/>
  <c r="AW271" i="3"/>
  <c r="AW335" i="3"/>
  <c r="AW34" i="3"/>
  <c r="AW162" i="3"/>
  <c r="AW226" i="3"/>
  <c r="AW360" i="3"/>
  <c r="AW47" i="3"/>
  <c r="AW79" i="3"/>
  <c r="AW111" i="3"/>
  <c r="AW143" i="3"/>
  <c r="AW44" i="3"/>
  <c r="AW76" i="3"/>
  <c r="AW108" i="3"/>
  <c r="AW140" i="3"/>
  <c r="AW172" i="3"/>
  <c r="AW204" i="3"/>
  <c r="AW236" i="3"/>
  <c r="AW268" i="3"/>
  <c r="AW300" i="3"/>
  <c r="AW332" i="3"/>
  <c r="AW37" i="3"/>
  <c r="AW69" i="3"/>
  <c r="AW101" i="3"/>
  <c r="AW133" i="3"/>
  <c r="AW165" i="3"/>
  <c r="AW197" i="3"/>
  <c r="AW229" i="3"/>
  <c r="AW261" i="3"/>
  <c r="AW293" i="3"/>
  <c r="AW325" i="3"/>
  <c r="AW357" i="3"/>
  <c r="AW150" i="3"/>
  <c r="AW219" i="3"/>
  <c r="AW283" i="3"/>
  <c r="AW347" i="3"/>
  <c r="AW58" i="3"/>
  <c r="AW174" i="3"/>
  <c r="AW238" i="3"/>
  <c r="AW302" i="3"/>
  <c r="AW362" i="3"/>
  <c r="AW158" i="3"/>
  <c r="AW287" i="3"/>
  <c r="AW66" i="3"/>
  <c r="AW242" i="3"/>
  <c r="AW306" i="3"/>
  <c r="AW364" i="3"/>
  <c r="AW110" i="3"/>
  <c r="AW199" i="3"/>
  <c r="AW263" i="3"/>
  <c r="AW327" i="3"/>
  <c r="AW375" i="3"/>
  <c r="AW146" i="3"/>
  <c r="AW50" i="3"/>
  <c r="AW51" i="3"/>
  <c r="AW83" i="3"/>
  <c r="AW115" i="3"/>
  <c r="AW147" i="3"/>
  <c r="AW48" i="3"/>
  <c r="AW80" i="3"/>
  <c r="AW112" i="3"/>
  <c r="AW144" i="3"/>
  <c r="AW176" i="3"/>
  <c r="AW208" i="3"/>
  <c r="AW240" i="3"/>
  <c r="AW272" i="3"/>
  <c r="AW304" i="3"/>
  <c r="AW336" i="3"/>
  <c r="AW41" i="3"/>
  <c r="AW73" i="3"/>
  <c r="AW105" i="3"/>
  <c r="AW137" i="3"/>
  <c r="AW169" i="3"/>
  <c r="AW201" i="3"/>
  <c r="AW233" i="3"/>
  <c r="AW265" i="3"/>
  <c r="AW297" i="3"/>
  <c r="AW329" i="3"/>
  <c r="AW38" i="3"/>
  <c r="AW163" i="3"/>
  <c r="AW227" i="3"/>
  <c r="AW291" i="3"/>
  <c r="AW355" i="3"/>
  <c r="AW74" i="3"/>
  <c r="AW182" i="3"/>
  <c r="AW246" i="3"/>
  <c r="AW310" i="3"/>
  <c r="AW366" i="3"/>
  <c r="AW175" i="3"/>
  <c r="AW303" i="3"/>
  <c r="AW98" i="3"/>
  <c r="AW258" i="3"/>
  <c r="AW322" i="3"/>
  <c r="AW372" i="3"/>
  <c r="AW142" i="3"/>
  <c r="AW215" i="3"/>
  <c r="AW279" i="3"/>
  <c r="AW343" i="3"/>
  <c r="AW346" i="3"/>
  <c r="AW202" i="3"/>
  <c r="AW250" i="3"/>
  <c r="AW31" i="3"/>
  <c r="AW63" i="3"/>
  <c r="AW95" i="3"/>
  <c r="AW127" i="3"/>
  <c r="AW159" i="3"/>
  <c r="AW60" i="3"/>
  <c r="AW92" i="3"/>
  <c r="AW124" i="3"/>
  <c r="AW156" i="3"/>
  <c r="AW188" i="3"/>
  <c r="AW220" i="3"/>
  <c r="AW252" i="3"/>
  <c r="AW284" i="3"/>
  <c r="AW316" i="3"/>
  <c r="AW348" i="3"/>
  <c r="AW53" i="3"/>
  <c r="AW85" i="3"/>
  <c r="AW117" i="3"/>
  <c r="AW149" i="3"/>
  <c r="AW181" i="3"/>
  <c r="AW213" i="3"/>
  <c r="AW245" i="3"/>
  <c r="AW277" i="3"/>
  <c r="AW309" i="3"/>
  <c r="AW341" i="3"/>
  <c r="AW86" i="3"/>
  <c r="AW187" i="3"/>
  <c r="AW251" i="3"/>
  <c r="AW315" i="3"/>
  <c r="AW369" i="3"/>
  <c r="AW122" i="3"/>
  <c r="AW206" i="3"/>
  <c r="AW270" i="3"/>
  <c r="AW334" i="3"/>
  <c r="AW35" i="3"/>
  <c r="AW32" i="3"/>
  <c r="AW160" i="3"/>
  <c r="AW288" i="3"/>
  <c r="AW89" i="3"/>
  <c r="AW217" i="3"/>
  <c r="AW345" i="3"/>
  <c r="AW323" i="3"/>
  <c r="AW278" i="3"/>
  <c r="AW223" i="3"/>
  <c r="AW178" i="3"/>
  <c r="AW338" i="3"/>
  <c r="AW167" i="3"/>
  <c r="AW295" i="3"/>
  <c r="AW282" i="3"/>
  <c r="AW114" i="3"/>
  <c r="AW82" i="3"/>
  <c r="AW330" i="3"/>
  <c r="AW67" i="3"/>
  <c r="AW64" i="3"/>
  <c r="AW192" i="3"/>
  <c r="AW320" i="3"/>
  <c r="AW121" i="3"/>
  <c r="AW249" i="3"/>
  <c r="AW102" i="3"/>
  <c r="AW373" i="3"/>
  <c r="AW342" i="3"/>
  <c r="AW239" i="3"/>
  <c r="AW194" i="3"/>
  <c r="AW354" i="3"/>
  <c r="AW183" i="3"/>
  <c r="AW311" i="3"/>
  <c r="AW218" i="3"/>
  <c r="AW376" i="3"/>
  <c r="AW368" i="3"/>
  <c r="AW99" i="3"/>
  <c r="AW96" i="3"/>
  <c r="AW224" i="3"/>
  <c r="AW352" i="3"/>
  <c r="AW153" i="3"/>
  <c r="AW281" i="3"/>
  <c r="AW195" i="3"/>
  <c r="AW138" i="3"/>
  <c r="AW30" i="3"/>
  <c r="AW351" i="3"/>
  <c r="AW274" i="3"/>
  <c r="AW46" i="3"/>
  <c r="AW231" i="3"/>
  <c r="AW359" i="3"/>
  <c r="AW314" i="3"/>
  <c r="AW131" i="3"/>
  <c r="AW185" i="3"/>
  <c r="AW62" i="3"/>
  <c r="AW247" i="3"/>
  <c r="AW128" i="3"/>
  <c r="AW313" i="3"/>
  <c r="AW363" i="3"/>
  <c r="AW367" i="3"/>
  <c r="AW256" i="3"/>
  <c r="AW259" i="3"/>
  <c r="AW290" i="3"/>
  <c r="AW186" i="3"/>
  <c r="AW57" i="3"/>
  <c r="AW214" i="3"/>
  <c r="AW78" i="3"/>
  <c r="AW266" i="3"/>
  <c r="AJ359" i="3"/>
  <c r="AJ327" i="3"/>
  <c r="AJ295" i="3"/>
  <c r="AJ255" i="3"/>
  <c r="AJ223" i="3"/>
  <c r="AJ178" i="3"/>
  <c r="AJ114" i="3"/>
  <c r="AJ50" i="3"/>
  <c r="AJ39" i="3"/>
  <c r="AJ351" i="3"/>
  <c r="AJ319" i="3"/>
  <c r="AJ287" i="3"/>
  <c r="AJ247" i="3"/>
  <c r="AJ215" i="3"/>
  <c r="AJ162" i="3"/>
  <c r="AJ98" i="3"/>
  <c r="AJ31" i="3"/>
  <c r="AJ343" i="3"/>
  <c r="AJ279" i="3"/>
  <c r="AJ207" i="3"/>
  <c r="AJ82" i="3"/>
  <c r="AJ350" i="3"/>
  <c r="AJ318" i="3"/>
  <c r="AJ286" i="3"/>
  <c r="AJ254" i="3"/>
  <c r="AJ222" i="3"/>
  <c r="AJ175" i="3"/>
  <c r="AJ111" i="3"/>
  <c r="AJ47" i="3"/>
  <c r="AJ355" i="3"/>
  <c r="AJ323" i="3"/>
  <c r="AJ291" i="3"/>
  <c r="AJ259" i="3"/>
  <c r="AJ227" i="3"/>
  <c r="AJ335" i="3"/>
  <c r="AJ271" i="3"/>
  <c r="AJ194" i="3"/>
  <c r="AJ66" i="3"/>
  <c r="AJ373" i="3"/>
  <c r="AJ342" i="3"/>
  <c r="AJ310" i="3"/>
  <c r="AJ278" i="3"/>
  <c r="AJ246" i="3"/>
  <c r="AJ214" i="3"/>
  <c r="AJ159" i="3"/>
  <c r="AJ95" i="3"/>
  <c r="AJ377" i="3"/>
  <c r="AJ347" i="3"/>
  <c r="AJ315" i="3"/>
  <c r="AJ283" i="3"/>
  <c r="AJ251" i="3"/>
  <c r="AJ219" i="3"/>
  <c r="AJ170" i="3"/>
  <c r="AJ106" i="3"/>
  <c r="AJ42" i="3"/>
  <c r="AJ362" i="3"/>
  <c r="AJ330" i="3"/>
  <c r="AJ298" i="3"/>
  <c r="AJ266" i="3"/>
  <c r="AJ234" i="3"/>
  <c r="AJ199" i="3"/>
  <c r="AJ135" i="3"/>
  <c r="AJ71" i="3"/>
  <c r="AJ36" i="3"/>
  <c r="AJ52" i="3"/>
  <c r="AJ68" i="3"/>
  <c r="AJ84" i="3"/>
  <c r="AJ100" i="3"/>
  <c r="AJ116" i="3"/>
  <c r="AJ132" i="3"/>
  <c r="AJ148" i="3"/>
  <c r="AJ164" i="3"/>
  <c r="AJ180" i="3"/>
  <c r="AJ196" i="3"/>
  <c r="AJ41" i="3"/>
  <c r="AJ57" i="3"/>
  <c r="AJ73" i="3"/>
  <c r="AJ89" i="3"/>
  <c r="AJ105" i="3"/>
  <c r="AJ121" i="3"/>
  <c r="AJ137" i="3"/>
  <c r="AJ153" i="3"/>
  <c r="AJ169" i="3"/>
  <c r="AJ185" i="3"/>
  <c r="AJ201" i="3"/>
  <c r="AJ43" i="3"/>
  <c r="AJ75" i="3"/>
  <c r="AJ107" i="3"/>
  <c r="AJ139" i="3"/>
  <c r="AJ171" i="3"/>
  <c r="AJ203" i="3"/>
  <c r="AJ220" i="3"/>
  <c r="AJ236" i="3"/>
  <c r="AJ252" i="3"/>
  <c r="AJ268" i="3"/>
  <c r="AJ284" i="3"/>
  <c r="AJ300" i="3"/>
  <c r="AJ316" i="3"/>
  <c r="AJ332" i="3"/>
  <c r="AJ348" i="3"/>
  <c r="AJ364" i="3"/>
  <c r="AJ30" i="3"/>
  <c r="AJ62" i="3"/>
  <c r="AJ94" i="3"/>
  <c r="AJ126" i="3"/>
  <c r="AJ158" i="3"/>
  <c r="AJ190" i="3"/>
  <c r="AJ213" i="3"/>
  <c r="AJ229" i="3"/>
  <c r="AJ245" i="3"/>
  <c r="AJ261" i="3"/>
  <c r="AJ277" i="3"/>
  <c r="AJ293" i="3"/>
  <c r="AJ309" i="3"/>
  <c r="AJ325" i="3"/>
  <c r="AJ341" i="3"/>
  <c r="AJ357" i="3"/>
  <c r="AJ263" i="3"/>
  <c r="AJ374" i="3"/>
  <c r="AJ311" i="3"/>
  <c r="AJ239" i="3"/>
  <c r="AJ146" i="3"/>
  <c r="AJ367" i="3"/>
  <c r="AJ366" i="3"/>
  <c r="AJ302" i="3"/>
  <c r="AJ238" i="3"/>
  <c r="AJ143" i="3"/>
  <c r="AJ339" i="3"/>
  <c r="AJ275" i="3"/>
  <c r="AJ211" i="3"/>
  <c r="AJ138" i="3"/>
  <c r="AJ58" i="3"/>
  <c r="AJ346" i="3"/>
  <c r="AJ306" i="3"/>
  <c r="AJ258" i="3"/>
  <c r="AJ218" i="3"/>
  <c r="AJ151" i="3"/>
  <c r="AJ55" i="3"/>
  <c r="AJ48" i="3"/>
  <c r="AJ72" i="3"/>
  <c r="AJ92" i="3"/>
  <c r="AJ112" i="3"/>
  <c r="AJ136" i="3"/>
  <c r="AJ156" i="3"/>
  <c r="AJ176" i="3"/>
  <c r="AJ200" i="3"/>
  <c r="AJ49" i="3"/>
  <c r="AJ69" i="3"/>
  <c r="AJ93" i="3"/>
  <c r="AJ113" i="3"/>
  <c r="AJ133" i="3"/>
  <c r="AJ157" i="3"/>
  <c r="AJ177" i="3"/>
  <c r="AJ197" i="3"/>
  <c r="AJ51" i="3"/>
  <c r="AJ91" i="3"/>
  <c r="AJ131" i="3"/>
  <c r="AJ179" i="3"/>
  <c r="AJ212" i="3"/>
  <c r="AJ232" i="3"/>
  <c r="AJ256" i="3"/>
  <c r="AJ276" i="3"/>
  <c r="AJ296" i="3"/>
  <c r="AJ320" i="3"/>
  <c r="AJ340" i="3"/>
  <c r="AJ360" i="3"/>
  <c r="AJ38" i="3"/>
  <c r="AJ78" i="3"/>
  <c r="AJ118" i="3"/>
  <c r="AJ166" i="3"/>
  <c r="AJ204" i="3"/>
  <c r="AJ225" i="3"/>
  <c r="AJ249" i="3"/>
  <c r="AJ269" i="3"/>
  <c r="AJ289" i="3"/>
  <c r="AJ313" i="3"/>
  <c r="AJ333" i="3"/>
  <c r="AJ353" i="3"/>
  <c r="AJ334" i="3"/>
  <c r="AJ307" i="3"/>
  <c r="AJ186" i="3"/>
  <c r="AJ322" i="3"/>
  <c r="AJ242" i="3"/>
  <c r="AJ103" i="3"/>
  <c r="AJ40" i="3"/>
  <c r="AJ80" i="3"/>
  <c r="AJ124" i="3"/>
  <c r="AJ144" i="3"/>
  <c r="AJ188" i="3"/>
  <c r="AJ303" i="3"/>
  <c r="AJ358" i="3"/>
  <c r="AJ294" i="3"/>
  <c r="AJ230" i="3"/>
  <c r="AJ127" i="3"/>
  <c r="AJ331" i="3"/>
  <c r="AJ267" i="3"/>
  <c r="AJ202" i="3"/>
  <c r="AJ122" i="3"/>
  <c r="AJ375" i="3"/>
  <c r="AJ338" i="3"/>
  <c r="AJ290" i="3"/>
  <c r="AJ250" i="3"/>
  <c r="AJ210" i="3"/>
  <c r="AJ119" i="3"/>
  <c r="AJ32" i="3"/>
  <c r="AJ56" i="3"/>
  <c r="AJ76" i="3"/>
  <c r="AJ96" i="3"/>
  <c r="AJ120" i="3"/>
  <c r="AJ140" i="3"/>
  <c r="AJ160" i="3"/>
  <c r="AJ184" i="3"/>
  <c r="AJ33" i="3"/>
  <c r="AJ53" i="3"/>
  <c r="AJ77" i="3"/>
  <c r="AJ97" i="3"/>
  <c r="AJ117" i="3"/>
  <c r="AJ141" i="3"/>
  <c r="AJ161" i="3"/>
  <c r="AJ181" i="3"/>
  <c r="AJ205" i="3"/>
  <c r="AJ59" i="3"/>
  <c r="AJ99" i="3"/>
  <c r="AJ147" i="3"/>
  <c r="AJ187" i="3"/>
  <c r="AJ216" i="3"/>
  <c r="AJ240" i="3"/>
  <c r="AJ260" i="3"/>
  <c r="AJ280" i="3"/>
  <c r="AJ304" i="3"/>
  <c r="AJ324" i="3"/>
  <c r="AJ344" i="3"/>
  <c r="AJ368" i="3"/>
  <c r="AJ46" i="3"/>
  <c r="AJ86" i="3"/>
  <c r="AJ134" i="3"/>
  <c r="AJ174" i="3"/>
  <c r="AJ209" i="3"/>
  <c r="AJ233" i="3"/>
  <c r="AJ253" i="3"/>
  <c r="AJ273" i="3"/>
  <c r="AJ297" i="3"/>
  <c r="AJ317" i="3"/>
  <c r="AJ337" i="3"/>
  <c r="AJ361" i="3"/>
  <c r="AJ231" i="3"/>
  <c r="AJ270" i="3"/>
  <c r="AJ206" i="3"/>
  <c r="AJ79" i="3"/>
  <c r="AJ371" i="3"/>
  <c r="AJ243" i="3"/>
  <c r="AJ90" i="3"/>
  <c r="AJ370" i="3"/>
  <c r="AJ282" i="3"/>
  <c r="AJ183" i="3"/>
  <c r="AJ60" i="3"/>
  <c r="AJ104" i="3"/>
  <c r="AJ168" i="3"/>
  <c r="AJ37" i="3"/>
  <c r="AJ129" i="3"/>
  <c r="AJ198" i="3"/>
  <c r="AJ191" i="3"/>
  <c r="AJ235" i="3"/>
  <c r="AJ354" i="3"/>
  <c r="AJ167" i="3"/>
  <c r="AJ64" i="3"/>
  <c r="AJ152" i="3"/>
  <c r="AJ61" i="3"/>
  <c r="AJ101" i="3"/>
  <c r="AJ145" i="3"/>
  <c r="AJ189" i="3"/>
  <c r="AJ67" i="3"/>
  <c r="AJ155" i="3"/>
  <c r="AJ224" i="3"/>
  <c r="AJ264" i="3"/>
  <c r="AJ308" i="3"/>
  <c r="AJ352" i="3"/>
  <c r="AJ54" i="3"/>
  <c r="AJ142" i="3"/>
  <c r="AJ217" i="3"/>
  <c r="AJ257" i="3"/>
  <c r="AJ301" i="3"/>
  <c r="AJ345" i="3"/>
  <c r="AJ63" i="3"/>
  <c r="AJ154" i="3"/>
  <c r="AJ314" i="3"/>
  <c r="AJ87" i="3"/>
  <c r="AJ88" i="3"/>
  <c r="AJ172" i="3"/>
  <c r="AJ65" i="3"/>
  <c r="AJ109" i="3"/>
  <c r="AJ149" i="3"/>
  <c r="AJ193" i="3"/>
  <c r="AJ83" i="3"/>
  <c r="AJ163" i="3"/>
  <c r="AJ228" i="3"/>
  <c r="AJ272" i="3"/>
  <c r="AJ312" i="3"/>
  <c r="AJ356" i="3"/>
  <c r="AJ70" i="3"/>
  <c r="AJ150" i="3"/>
  <c r="AJ221" i="3"/>
  <c r="AJ265" i="3"/>
  <c r="AJ305" i="3"/>
  <c r="AJ349" i="3"/>
  <c r="AJ326" i="3"/>
  <c r="AJ363" i="3"/>
  <c r="AJ74" i="3"/>
  <c r="AJ274" i="3"/>
  <c r="AJ108" i="3"/>
  <c r="AJ192" i="3"/>
  <c r="AJ81" i="3"/>
  <c r="AJ125" i="3"/>
  <c r="AJ165" i="3"/>
  <c r="AJ34" i="3"/>
  <c r="AJ115" i="3"/>
  <c r="AJ195" i="3"/>
  <c r="AJ244" i="3"/>
  <c r="AJ288" i="3"/>
  <c r="AJ328" i="3"/>
  <c r="AJ372" i="3"/>
  <c r="AJ102" i="3"/>
  <c r="AJ182" i="3"/>
  <c r="AJ237" i="3"/>
  <c r="AJ281" i="3"/>
  <c r="AJ321" i="3"/>
  <c r="AJ365" i="3"/>
  <c r="AJ130" i="3"/>
  <c r="AJ262" i="3"/>
  <c r="AJ299" i="3"/>
  <c r="AJ226" i="3"/>
  <c r="AJ44" i="3"/>
  <c r="AJ128" i="3"/>
  <c r="AJ45" i="3"/>
  <c r="AJ85" i="3"/>
  <c r="AJ173" i="3"/>
  <c r="AJ35" i="3"/>
  <c r="AJ123" i="3"/>
  <c r="AJ208" i="3"/>
  <c r="AJ248" i="3"/>
  <c r="AJ292" i="3"/>
  <c r="AJ336" i="3"/>
  <c r="AJ376" i="3"/>
  <c r="AJ110" i="3"/>
  <c r="AJ241" i="3"/>
  <c r="AJ285" i="3"/>
  <c r="AJ329" i="3"/>
  <c r="AJ369" i="3"/>
  <c r="AW19" i="3"/>
  <c r="AW20" i="3"/>
  <c r="AW22" i="3"/>
  <c r="AW23" i="3"/>
  <c r="AW24" i="3"/>
  <c r="AW21" i="3"/>
  <c r="AW26" i="3"/>
  <c r="AW27" i="3"/>
  <c r="AW28" i="3"/>
  <c r="AW25" i="3"/>
  <c r="AW29" i="3"/>
  <c r="AW18" i="3"/>
  <c r="AJ28" i="3"/>
  <c r="AJ21" i="3"/>
  <c r="AJ22" i="3"/>
  <c r="AJ20" i="3"/>
  <c r="AJ29" i="3"/>
  <c r="AJ24" i="3"/>
  <c r="AJ26" i="3"/>
  <c r="AJ25" i="3"/>
  <c r="AJ19" i="3"/>
  <c r="AJ23" i="3"/>
  <c r="AJ27" i="3"/>
  <c r="AP32" i="14" l="1"/>
  <c r="AI32" i="14"/>
  <c r="AK32" i="14"/>
  <c r="AM32" i="14"/>
  <c r="AO32" i="14"/>
  <c r="AQ32" i="14"/>
  <c r="AJ32" i="14"/>
  <c r="AN32" i="14"/>
  <c r="AH32" i="14"/>
  <c r="AL32" i="14"/>
  <c r="O32" i="14"/>
  <c r="S32" i="14"/>
  <c r="W32" i="14"/>
  <c r="AA32" i="14"/>
  <c r="AE32" i="14"/>
  <c r="U32" i="14"/>
  <c r="AC32" i="14"/>
  <c r="R32" i="14"/>
  <c r="Z32" i="14"/>
  <c r="P32" i="14"/>
  <c r="T32" i="14"/>
  <c r="X32" i="14"/>
  <c r="AB32" i="14"/>
  <c r="AF32" i="14"/>
  <c r="N32" i="14"/>
  <c r="Q32" i="14"/>
  <c r="Y32" i="14"/>
  <c r="AG32" i="14"/>
  <c r="V32" i="14"/>
  <c r="AD32" i="14"/>
  <c r="AY18" i="3"/>
  <c r="AM18" i="3"/>
  <c r="M32" i="14" l="1"/>
  <c r="AZ18" i="3"/>
  <c r="AX19" i="3" s="1"/>
  <c r="AK19" i="3"/>
  <c r="AH5" i="14" l="1"/>
  <c r="AH4" i="14" s="1"/>
  <c r="BC19" i="3"/>
  <c r="BD19" i="3" s="1"/>
  <c r="AL19" i="3"/>
  <c r="AJ5" i="14" l="1"/>
  <c r="AJ4" i="14" s="1"/>
  <c r="AY19" i="3"/>
  <c r="AM19" i="3"/>
  <c r="AL5" i="14" l="1"/>
  <c r="AL4" i="14" s="1"/>
  <c r="AZ19" i="3"/>
  <c r="AX20" i="3" s="1"/>
  <c r="AK20" i="3"/>
  <c r="AP5" i="14" l="1"/>
  <c r="AP4" i="14" s="1"/>
  <c r="AN5" i="14"/>
  <c r="AN4" i="14" s="1"/>
  <c r="BC20" i="3"/>
  <c r="BD20" i="3" s="1"/>
  <c r="AL20" i="3"/>
  <c r="AY20" i="3" l="1"/>
  <c r="AM20" i="3"/>
  <c r="AK21" i="3" s="1"/>
  <c r="AZ20" i="3" l="1"/>
  <c r="AX21" i="3" s="1"/>
  <c r="AL21" i="3"/>
  <c r="BC21" i="3" l="1"/>
  <c r="BD21" i="3" s="1"/>
  <c r="AY21" i="3"/>
  <c r="AM21" i="3"/>
  <c r="AK22" i="3" s="1"/>
  <c r="AL22" i="3" s="1"/>
  <c r="AM22" i="3" s="1"/>
  <c r="AK23" i="3" s="1"/>
  <c r="AL23" i="3" s="1"/>
  <c r="AM23" i="3" s="1"/>
  <c r="AK24" i="3" s="1"/>
  <c r="AL24" i="3" s="1"/>
  <c r="AM24" i="3" s="1"/>
  <c r="AK25" i="3" s="1"/>
  <c r="AL25" i="3" s="1"/>
  <c r="AM25" i="3" s="1"/>
  <c r="AZ21" i="3" l="1"/>
  <c r="AK26" i="3"/>
  <c r="AL26" i="3" s="1"/>
  <c r="AM26" i="3" s="1"/>
  <c r="AX22" i="3" l="1"/>
  <c r="AK27" i="3"/>
  <c r="AL27" i="3" s="1"/>
  <c r="AM27" i="3" s="1"/>
  <c r="AY22" i="3" l="1"/>
  <c r="AZ22" i="3" s="1"/>
  <c r="AX23" i="3" s="1"/>
  <c r="BC22" i="3"/>
  <c r="BD22" i="3" s="1"/>
  <c r="AK28" i="3"/>
  <c r="AL28" i="3" s="1"/>
  <c r="AM28" i="3" s="1"/>
  <c r="AK29" i="3" s="1"/>
  <c r="AL29" i="3" s="1"/>
  <c r="AM29" i="3" s="1"/>
  <c r="AK30" i="3" s="1"/>
  <c r="AL30" i="3" s="1"/>
  <c r="AM30" i="3" s="1"/>
  <c r="AK31" i="3" s="1"/>
  <c r="AL31" i="3" s="1"/>
  <c r="AM31" i="3" s="1"/>
  <c r="AY23" i="3" l="1"/>
  <c r="AZ23" i="3" s="1"/>
  <c r="AX24" i="3" s="1"/>
  <c r="BC23" i="3"/>
  <c r="BD23" i="3" s="1"/>
  <c r="AK32" i="3"/>
  <c r="AL32" i="3" s="1"/>
  <c r="AM32" i="3" s="1"/>
  <c r="AY24" i="3" l="1"/>
  <c r="AZ24" i="3" s="1"/>
  <c r="AX25" i="3" s="1"/>
  <c r="BC24" i="3"/>
  <c r="BD24" i="3" s="1"/>
  <c r="AK33" i="3"/>
  <c r="AL33" i="3" s="1"/>
  <c r="AM33" i="3" s="1"/>
  <c r="AY25" i="3" l="1"/>
  <c r="AZ25" i="3" s="1"/>
  <c r="AX26" i="3" s="1"/>
  <c r="BC25" i="3"/>
  <c r="BD25" i="3" s="1"/>
  <c r="AK34" i="3"/>
  <c r="AL34" i="3" s="1"/>
  <c r="AM34" i="3" s="1"/>
  <c r="AY26" i="3" l="1"/>
  <c r="AZ26" i="3" s="1"/>
  <c r="AX27" i="3" s="1"/>
  <c r="BC26" i="3"/>
  <c r="BD26" i="3" s="1"/>
  <c r="AK35" i="3"/>
  <c r="AL35" i="3" s="1"/>
  <c r="AM35" i="3" s="1"/>
  <c r="AY27" i="3" l="1"/>
  <c r="AZ27" i="3" s="1"/>
  <c r="AX28" i="3" s="1"/>
  <c r="BC27" i="3"/>
  <c r="BD27" i="3" s="1"/>
  <c r="AK36" i="3"/>
  <c r="AL36" i="3" s="1"/>
  <c r="AM36" i="3" s="1"/>
  <c r="AY28" i="3" l="1"/>
  <c r="AZ28" i="3" s="1"/>
  <c r="AX29" i="3" s="1"/>
  <c r="BC28" i="3"/>
  <c r="BD28" i="3" s="1"/>
  <c r="AK37" i="3"/>
  <c r="AL37" i="3" s="1"/>
  <c r="AM37" i="3" s="1"/>
  <c r="AY29" i="3" l="1"/>
  <c r="AZ29" i="3" s="1"/>
  <c r="AX30" i="3" s="1"/>
  <c r="BC29" i="3"/>
  <c r="BD29" i="3" s="1"/>
  <c r="AK38" i="3"/>
  <c r="AL38" i="3" s="1"/>
  <c r="AM38" i="3" s="1"/>
  <c r="BC30" i="3" l="1"/>
  <c r="BD30" i="3" s="1"/>
  <c r="AY30" i="3"/>
  <c r="AZ30" i="3" s="1"/>
  <c r="AX31" i="3" s="1"/>
  <c r="AK39" i="3"/>
  <c r="AL39" i="3" s="1"/>
  <c r="AM39" i="3" s="1"/>
  <c r="AY31" i="3" l="1"/>
  <c r="AZ31" i="3" s="1"/>
  <c r="AX32" i="3" s="1"/>
  <c r="BC31" i="3"/>
  <c r="BD31" i="3" s="1"/>
  <c r="AK40" i="3"/>
  <c r="AL40" i="3" s="1"/>
  <c r="AM40" i="3" s="1"/>
  <c r="AY32" i="3" l="1"/>
  <c r="AZ32" i="3" s="1"/>
  <c r="AX33" i="3" s="1"/>
  <c r="BC32" i="3"/>
  <c r="BD32" i="3" s="1"/>
  <c r="AK41" i="3"/>
  <c r="AL41" i="3" s="1"/>
  <c r="AM41" i="3" s="1"/>
  <c r="AY33" i="3" l="1"/>
  <c r="AZ33" i="3" s="1"/>
  <c r="AX34" i="3" s="1"/>
  <c r="BC33" i="3"/>
  <c r="BD33" i="3" s="1"/>
  <c r="AK42" i="3"/>
  <c r="AL42" i="3" s="1"/>
  <c r="AM42" i="3" s="1"/>
  <c r="AY34" i="3" l="1"/>
  <c r="AZ34" i="3" s="1"/>
  <c r="AX35" i="3" s="1"/>
  <c r="BC34" i="3"/>
  <c r="BD34" i="3" s="1"/>
  <c r="AK43" i="3"/>
  <c r="AL43" i="3" s="1"/>
  <c r="AM43" i="3" s="1"/>
  <c r="AY35" i="3" l="1"/>
  <c r="AZ35" i="3" s="1"/>
  <c r="AX36" i="3" s="1"/>
  <c r="BC35" i="3"/>
  <c r="BD35" i="3" s="1"/>
  <c r="AK44" i="3"/>
  <c r="AL44" i="3" s="1"/>
  <c r="AM44" i="3" s="1"/>
  <c r="AY36" i="3" l="1"/>
  <c r="AZ36" i="3" s="1"/>
  <c r="AX37" i="3" s="1"/>
  <c r="BC36" i="3"/>
  <c r="BD36" i="3" s="1"/>
  <c r="AK45" i="3"/>
  <c r="AL45" i="3" s="1"/>
  <c r="AM45" i="3" s="1"/>
  <c r="AY37" i="3" l="1"/>
  <c r="AZ37" i="3" s="1"/>
  <c r="AX38" i="3" s="1"/>
  <c r="BC37" i="3"/>
  <c r="BD37" i="3" s="1"/>
  <c r="AK46" i="3"/>
  <c r="AL46" i="3" s="1"/>
  <c r="AM46" i="3" s="1"/>
  <c r="AY38" i="3" l="1"/>
  <c r="AZ38" i="3" s="1"/>
  <c r="AX39" i="3" s="1"/>
  <c r="BC38" i="3"/>
  <c r="BD38" i="3" s="1"/>
  <c r="AK47" i="3"/>
  <c r="AL47" i="3" s="1"/>
  <c r="AM47" i="3" s="1"/>
  <c r="AY39" i="3" l="1"/>
  <c r="AZ39" i="3" s="1"/>
  <c r="AX40" i="3" s="1"/>
  <c r="BC39" i="3"/>
  <c r="BD39" i="3" s="1"/>
  <c r="AK48" i="3"/>
  <c r="AL48" i="3" s="1"/>
  <c r="AM48" i="3" s="1"/>
  <c r="AY40" i="3" l="1"/>
  <c r="AZ40" i="3" s="1"/>
  <c r="AX41" i="3" s="1"/>
  <c r="BC40" i="3"/>
  <c r="BD40" i="3" s="1"/>
  <c r="AK49" i="3"/>
  <c r="AL49" i="3" s="1"/>
  <c r="AM49" i="3" s="1"/>
  <c r="AY41" i="3" l="1"/>
  <c r="AZ41" i="3" s="1"/>
  <c r="AX42" i="3" s="1"/>
  <c r="BC41" i="3"/>
  <c r="BD41" i="3" s="1"/>
  <c r="AK50" i="3"/>
  <c r="AL50" i="3" s="1"/>
  <c r="AM50" i="3" s="1"/>
  <c r="AY42" i="3" l="1"/>
  <c r="AZ42" i="3" s="1"/>
  <c r="AX43" i="3" s="1"/>
  <c r="BC42" i="3"/>
  <c r="BD42" i="3" s="1"/>
  <c r="AK51" i="3"/>
  <c r="AL51" i="3" s="1"/>
  <c r="AM51" i="3" s="1"/>
  <c r="BC43" i="3" l="1"/>
  <c r="BD43" i="3" s="1"/>
  <c r="AY43" i="3"/>
  <c r="AZ43" i="3" s="1"/>
  <c r="AX44" i="3" s="1"/>
  <c r="AK52" i="3"/>
  <c r="AL52" i="3" s="1"/>
  <c r="AM52" i="3" s="1"/>
  <c r="BC44" i="3" l="1"/>
  <c r="BD44" i="3" s="1"/>
  <c r="AY44" i="3"/>
  <c r="AZ44" i="3" s="1"/>
  <c r="AX45" i="3" s="1"/>
  <c r="AK53" i="3"/>
  <c r="AL53" i="3" s="1"/>
  <c r="AM53" i="3" s="1"/>
  <c r="BC45" i="3" l="1"/>
  <c r="BD45" i="3" s="1"/>
  <c r="AY45" i="3"/>
  <c r="AZ45" i="3" s="1"/>
  <c r="AX46" i="3" s="1"/>
  <c r="AK54" i="3"/>
  <c r="AL54" i="3" s="1"/>
  <c r="AM54" i="3" s="1"/>
  <c r="BC46" i="3" l="1"/>
  <c r="BD46" i="3" s="1"/>
  <c r="AY46" i="3"/>
  <c r="AZ46" i="3" s="1"/>
  <c r="AX47" i="3" s="1"/>
  <c r="AK55" i="3"/>
  <c r="AL55" i="3" s="1"/>
  <c r="AM55" i="3" s="1"/>
  <c r="BC47" i="3" l="1"/>
  <c r="BD47" i="3" s="1"/>
  <c r="AY47" i="3"/>
  <c r="AZ47" i="3" s="1"/>
  <c r="AX48" i="3" s="1"/>
  <c r="AK56" i="3"/>
  <c r="AL56" i="3" s="1"/>
  <c r="AM56" i="3" s="1"/>
  <c r="BC48" i="3" l="1"/>
  <c r="BD48" i="3" s="1"/>
  <c r="AY48" i="3"/>
  <c r="AZ48" i="3" s="1"/>
  <c r="AX49" i="3" s="1"/>
  <c r="AK57" i="3"/>
  <c r="AL57" i="3" s="1"/>
  <c r="AM57" i="3" s="1"/>
  <c r="BC49" i="3" l="1"/>
  <c r="BD49" i="3" s="1"/>
  <c r="AY49" i="3"/>
  <c r="AZ49" i="3" s="1"/>
  <c r="AX50" i="3" s="1"/>
  <c r="AK58" i="3"/>
  <c r="AL58" i="3" s="1"/>
  <c r="AM58" i="3" s="1"/>
  <c r="BC50" i="3" l="1"/>
  <c r="BD50" i="3" s="1"/>
  <c r="AY50" i="3"/>
  <c r="AZ50" i="3" s="1"/>
  <c r="AX51" i="3" s="1"/>
  <c r="AK59" i="3"/>
  <c r="AL59" i="3" s="1"/>
  <c r="AM59" i="3" s="1"/>
  <c r="BC51" i="3" l="1"/>
  <c r="BD51" i="3" s="1"/>
  <c r="AY51" i="3"/>
  <c r="AZ51" i="3" s="1"/>
  <c r="AX52" i="3" s="1"/>
  <c r="AK60" i="3"/>
  <c r="AL60" i="3" s="1"/>
  <c r="AM60" i="3" s="1"/>
  <c r="BC52" i="3" l="1"/>
  <c r="BD52" i="3" s="1"/>
  <c r="AY52" i="3"/>
  <c r="AZ52" i="3" s="1"/>
  <c r="AX53" i="3" s="1"/>
  <c r="AK61" i="3"/>
  <c r="AL61" i="3" s="1"/>
  <c r="AM61" i="3" s="1"/>
  <c r="BC53" i="3" l="1"/>
  <c r="BD53" i="3" s="1"/>
  <c r="AY53" i="3"/>
  <c r="AZ53" i="3" s="1"/>
  <c r="AX54" i="3" s="1"/>
  <c r="AK62" i="3"/>
  <c r="AL62" i="3" s="1"/>
  <c r="AM62" i="3" s="1"/>
  <c r="BC54" i="3" l="1"/>
  <c r="BD54" i="3" s="1"/>
  <c r="AY54" i="3"/>
  <c r="AZ54" i="3" s="1"/>
  <c r="AX55" i="3" s="1"/>
  <c r="AK63" i="3"/>
  <c r="AL63" i="3" s="1"/>
  <c r="AM63" i="3" s="1"/>
  <c r="BC55" i="3" l="1"/>
  <c r="BD55" i="3" s="1"/>
  <c r="AY55" i="3"/>
  <c r="AZ55" i="3" s="1"/>
  <c r="AX56" i="3" s="1"/>
  <c r="AK64" i="3"/>
  <c r="AL64" i="3" s="1"/>
  <c r="AM64" i="3" s="1"/>
  <c r="BC56" i="3" l="1"/>
  <c r="BD56" i="3" s="1"/>
  <c r="AY56" i="3"/>
  <c r="AZ56" i="3" s="1"/>
  <c r="AX57" i="3" s="1"/>
  <c r="AK65" i="3"/>
  <c r="AL65" i="3" s="1"/>
  <c r="AM65" i="3" s="1"/>
  <c r="BC57" i="3" l="1"/>
  <c r="BD57" i="3" s="1"/>
  <c r="AY57" i="3"/>
  <c r="AZ57" i="3" s="1"/>
  <c r="AX58" i="3" s="1"/>
  <c r="AK66" i="3"/>
  <c r="AL66" i="3" s="1"/>
  <c r="AM66" i="3" s="1"/>
  <c r="BC58" i="3" l="1"/>
  <c r="BD58" i="3" s="1"/>
  <c r="AY58" i="3"/>
  <c r="AZ58" i="3" s="1"/>
  <c r="AX59" i="3" s="1"/>
  <c r="AK67" i="3"/>
  <c r="AL67" i="3" s="1"/>
  <c r="AM67" i="3" s="1"/>
  <c r="BC59" i="3" l="1"/>
  <c r="BD59" i="3" s="1"/>
  <c r="AY59" i="3"/>
  <c r="AZ59" i="3" s="1"/>
  <c r="AX60" i="3" s="1"/>
  <c r="AK68" i="3"/>
  <c r="AL68" i="3" s="1"/>
  <c r="AM68" i="3" s="1"/>
  <c r="BC60" i="3" l="1"/>
  <c r="BD60" i="3" s="1"/>
  <c r="AY60" i="3"/>
  <c r="AZ60" i="3" s="1"/>
  <c r="AX61" i="3" s="1"/>
  <c r="AK69" i="3"/>
  <c r="AL69" i="3" s="1"/>
  <c r="AM69" i="3" s="1"/>
  <c r="BC61" i="3" l="1"/>
  <c r="BD61" i="3" s="1"/>
  <c r="AY61" i="3"/>
  <c r="AZ61" i="3" s="1"/>
  <c r="AX62" i="3" s="1"/>
  <c r="AK70" i="3"/>
  <c r="AL70" i="3" s="1"/>
  <c r="AM70" i="3" s="1"/>
  <c r="BC62" i="3" l="1"/>
  <c r="BD62" i="3" s="1"/>
  <c r="AY62" i="3"/>
  <c r="AZ62" i="3" s="1"/>
  <c r="AX63" i="3" s="1"/>
  <c r="AK71" i="3"/>
  <c r="AL71" i="3" s="1"/>
  <c r="AM71" i="3" s="1"/>
  <c r="BC63" i="3" l="1"/>
  <c r="BD63" i="3" s="1"/>
  <c r="AY63" i="3"/>
  <c r="AZ63" i="3" s="1"/>
  <c r="AX64" i="3" s="1"/>
  <c r="AK72" i="3"/>
  <c r="AL72" i="3" s="1"/>
  <c r="AM72" i="3" s="1"/>
  <c r="BC64" i="3" l="1"/>
  <c r="BD64" i="3" s="1"/>
  <c r="AY64" i="3"/>
  <c r="AZ64" i="3" s="1"/>
  <c r="AX65" i="3" s="1"/>
  <c r="AK73" i="3"/>
  <c r="AL73" i="3" s="1"/>
  <c r="AM73" i="3" s="1"/>
  <c r="BC65" i="3" l="1"/>
  <c r="BD65" i="3" s="1"/>
  <c r="AY65" i="3"/>
  <c r="AZ65" i="3" s="1"/>
  <c r="AX66" i="3" s="1"/>
  <c r="AK74" i="3"/>
  <c r="AL74" i="3" s="1"/>
  <c r="AM74" i="3" s="1"/>
  <c r="BC66" i="3" l="1"/>
  <c r="BD66" i="3" s="1"/>
  <c r="AY66" i="3"/>
  <c r="AZ66" i="3" s="1"/>
  <c r="AX67" i="3" s="1"/>
  <c r="AK75" i="3"/>
  <c r="AL75" i="3" s="1"/>
  <c r="AM75" i="3" s="1"/>
  <c r="BC67" i="3" l="1"/>
  <c r="BD67" i="3" s="1"/>
  <c r="AY67" i="3"/>
  <c r="AZ67" i="3" s="1"/>
  <c r="AX68" i="3" s="1"/>
  <c r="AK76" i="3"/>
  <c r="AL76" i="3" s="1"/>
  <c r="AM76" i="3" s="1"/>
  <c r="BC68" i="3" l="1"/>
  <c r="BD68" i="3" s="1"/>
  <c r="AY68" i="3"/>
  <c r="AZ68" i="3" s="1"/>
  <c r="AX69" i="3" s="1"/>
  <c r="AK77" i="3"/>
  <c r="AL77" i="3" s="1"/>
  <c r="AM77" i="3" s="1"/>
  <c r="BC69" i="3" l="1"/>
  <c r="BD69" i="3" s="1"/>
  <c r="AY69" i="3"/>
  <c r="AZ69" i="3" s="1"/>
  <c r="AX70" i="3" s="1"/>
  <c r="AK78" i="3"/>
  <c r="AL78" i="3" s="1"/>
  <c r="AM78" i="3" s="1"/>
  <c r="BC70" i="3" l="1"/>
  <c r="BD70" i="3" s="1"/>
  <c r="AY70" i="3"/>
  <c r="AZ70" i="3" s="1"/>
  <c r="AX71" i="3" s="1"/>
  <c r="AK79" i="3"/>
  <c r="AL79" i="3" s="1"/>
  <c r="AM79" i="3" s="1"/>
  <c r="BC71" i="3" l="1"/>
  <c r="BD71" i="3" s="1"/>
  <c r="AY71" i="3"/>
  <c r="AZ71" i="3" s="1"/>
  <c r="AX72" i="3" s="1"/>
  <c r="AK80" i="3"/>
  <c r="AL80" i="3" s="1"/>
  <c r="AM80" i="3" s="1"/>
  <c r="BC72" i="3" l="1"/>
  <c r="BD72" i="3" s="1"/>
  <c r="AY72" i="3"/>
  <c r="AZ72" i="3" s="1"/>
  <c r="AX73" i="3" s="1"/>
  <c r="AK81" i="3"/>
  <c r="AL81" i="3" s="1"/>
  <c r="AM81" i="3" s="1"/>
  <c r="BC73" i="3" l="1"/>
  <c r="BD73" i="3" s="1"/>
  <c r="AY73" i="3"/>
  <c r="AZ73" i="3" s="1"/>
  <c r="AX74" i="3" s="1"/>
  <c r="AK82" i="3"/>
  <c r="AL82" i="3" s="1"/>
  <c r="AM82" i="3" s="1"/>
  <c r="BC74" i="3" l="1"/>
  <c r="BD74" i="3" s="1"/>
  <c r="AY74" i="3"/>
  <c r="AZ74" i="3" s="1"/>
  <c r="AX75" i="3" s="1"/>
  <c r="AK83" i="3"/>
  <c r="AL83" i="3" s="1"/>
  <c r="AM83" i="3" s="1"/>
  <c r="BC75" i="3" l="1"/>
  <c r="BD75" i="3" s="1"/>
  <c r="AY75" i="3"/>
  <c r="AZ75" i="3" s="1"/>
  <c r="AX76" i="3" s="1"/>
  <c r="AK84" i="3"/>
  <c r="AL84" i="3" s="1"/>
  <c r="AM84" i="3" s="1"/>
  <c r="BC76" i="3" l="1"/>
  <c r="BD76" i="3" s="1"/>
  <c r="AY76" i="3"/>
  <c r="AZ76" i="3" s="1"/>
  <c r="AX77" i="3" s="1"/>
  <c r="AK85" i="3"/>
  <c r="AL85" i="3" s="1"/>
  <c r="AM85" i="3" s="1"/>
  <c r="BC77" i="3" l="1"/>
  <c r="BD77" i="3" s="1"/>
  <c r="AY77" i="3"/>
  <c r="AZ77" i="3" s="1"/>
  <c r="AX78" i="3" s="1"/>
  <c r="AK86" i="3"/>
  <c r="AL86" i="3" s="1"/>
  <c r="AM86" i="3" s="1"/>
  <c r="BC78" i="3" l="1"/>
  <c r="BD78" i="3" s="1"/>
  <c r="AY78" i="3"/>
  <c r="AZ78" i="3" s="1"/>
  <c r="AX79" i="3" s="1"/>
  <c r="AK87" i="3"/>
  <c r="AL87" i="3" s="1"/>
  <c r="AM87" i="3" s="1"/>
  <c r="BC79" i="3" l="1"/>
  <c r="BD79" i="3" s="1"/>
  <c r="AY79" i="3"/>
  <c r="AZ79" i="3" s="1"/>
  <c r="AX80" i="3" s="1"/>
  <c r="AK88" i="3"/>
  <c r="AL88" i="3" s="1"/>
  <c r="AM88" i="3" s="1"/>
  <c r="BC80" i="3" l="1"/>
  <c r="BD80" i="3" s="1"/>
  <c r="AY80" i="3"/>
  <c r="AZ80" i="3" s="1"/>
  <c r="AX81" i="3" s="1"/>
  <c r="AK89" i="3"/>
  <c r="AL89" i="3" s="1"/>
  <c r="AM89" i="3" s="1"/>
  <c r="BC81" i="3" l="1"/>
  <c r="BD81" i="3" s="1"/>
  <c r="AY81" i="3"/>
  <c r="AZ81" i="3" s="1"/>
  <c r="AX82" i="3" s="1"/>
  <c r="AK90" i="3"/>
  <c r="AL90" i="3" s="1"/>
  <c r="AM90" i="3" s="1"/>
  <c r="BC82" i="3" l="1"/>
  <c r="BD82" i="3" s="1"/>
  <c r="AY82" i="3"/>
  <c r="AZ82" i="3" s="1"/>
  <c r="AX83" i="3" s="1"/>
  <c r="AK91" i="3"/>
  <c r="AL91" i="3" s="1"/>
  <c r="AM91" i="3" s="1"/>
  <c r="BC83" i="3" l="1"/>
  <c r="BD83" i="3" s="1"/>
  <c r="AY83" i="3"/>
  <c r="AZ83" i="3" s="1"/>
  <c r="AX84" i="3" s="1"/>
  <c r="AK92" i="3"/>
  <c r="AL92" i="3" s="1"/>
  <c r="AM92" i="3" s="1"/>
  <c r="BC84" i="3" l="1"/>
  <c r="BD84" i="3" s="1"/>
  <c r="AY84" i="3"/>
  <c r="AZ84" i="3" s="1"/>
  <c r="AX85" i="3" s="1"/>
  <c r="AK93" i="3"/>
  <c r="AL93" i="3" s="1"/>
  <c r="AM93" i="3" s="1"/>
  <c r="BC85" i="3" l="1"/>
  <c r="BD85" i="3" s="1"/>
  <c r="AY85" i="3"/>
  <c r="AZ85" i="3" s="1"/>
  <c r="AX86" i="3" s="1"/>
  <c r="AK94" i="3"/>
  <c r="AL94" i="3" s="1"/>
  <c r="AM94" i="3" s="1"/>
  <c r="BC86" i="3" l="1"/>
  <c r="BD86" i="3" s="1"/>
  <c r="AY86" i="3"/>
  <c r="AZ86" i="3" s="1"/>
  <c r="AX87" i="3" s="1"/>
  <c r="AK95" i="3"/>
  <c r="AL95" i="3" s="1"/>
  <c r="AM95" i="3" s="1"/>
  <c r="BC87" i="3" l="1"/>
  <c r="BD87" i="3" s="1"/>
  <c r="AY87" i="3"/>
  <c r="AZ87" i="3" s="1"/>
  <c r="AX88" i="3" s="1"/>
  <c r="AK96" i="3"/>
  <c r="AL96" i="3" s="1"/>
  <c r="AM96" i="3" s="1"/>
  <c r="BC88" i="3" l="1"/>
  <c r="BD88" i="3" s="1"/>
  <c r="AY88" i="3"/>
  <c r="AZ88" i="3" s="1"/>
  <c r="AX89" i="3" s="1"/>
  <c r="AK97" i="3"/>
  <c r="AL97" i="3" s="1"/>
  <c r="AM97" i="3" s="1"/>
  <c r="BC89" i="3" l="1"/>
  <c r="BD89" i="3" s="1"/>
  <c r="AY89" i="3"/>
  <c r="AZ89" i="3" s="1"/>
  <c r="AX90" i="3" s="1"/>
  <c r="AK98" i="3"/>
  <c r="AL98" i="3" s="1"/>
  <c r="AM98" i="3" s="1"/>
  <c r="BC90" i="3" l="1"/>
  <c r="BD90" i="3" s="1"/>
  <c r="AY90" i="3"/>
  <c r="AZ90" i="3" s="1"/>
  <c r="AX91" i="3" s="1"/>
  <c r="AK99" i="3"/>
  <c r="AL99" i="3" s="1"/>
  <c r="AM99" i="3" s="1"/>
  <c r="BC91" i="3" l="1"/>
  <c r="BD91" i="3" s="1"/>
  <c r="AY91" i="3"/>
  <c r="AZ91" i="3" s="1"/>
  <c r="AX92" i="3" s="1"/>
  <c r="AK100" i="3"/>
  <c r="AL100" i="3" s="1"/>
  <c r="AM100" i="3" s="1"/>
  <c r="BC92" i="3" l="1"/>
  <c r="BD92" i="3" s="1"/>
  <c r="AY92" i="3"/>
  <c r="AZ92" i="3" s="1"/>
  <c r="AX93" i="3" s="1"/>
  <c r="AK101" i="3"/>
  <c r="AL101" i="3" s="1"/>
  <c r="AM101" i="3" s="1"/>
  <c r="BC93" i="3" l="1"/>
  <c r="BD93" i="3" s="1"/>
  <c r="AY93" i="3"/>
  <c r="AZ93" i="3" s="1"/>
  <c r="AX94" i="3" s="1"/>
  <c r="AK102" i="3"/>
  <c r="AL102" i="3" s="1"/>
  <c r="AM102" i="3" s="1"/>
  <c r="BC94" i="3" l="1"/>
  <c r="BD94" i="3" s="1"/>
  <c r="AY94" i="3"/>
  <c r="AZ94" i="3" s="1"/>
  <c r="AX95" i="3" s="1"/>
  <c r="AK103" i="3"/>
  <c r="AL103" i="3" s="1"/>
  <c r="AM103" i="3" s="1"/>
  <c r="BC95" i="3" l="1"/>
  <c r="BD95" i="3" s="1"/>
  <c r="AY95" i="3"/>
  <c r="AZ95" i="3" s="1"/>
  <c r="AX96" i="3" s="1"/>
  <c r="AK104" i="3"/>
  <c r="AL104" i="3" s="1"/>
  <c r="AM104" i="3" s="1"/>
  <c r="BC96" i="3" l="1"/>
  <c r="BD96" i="3" s="1"/>
  <c r="AY96" i="3"/>
  <c r="AZ96" i="3" s="1"/>
  <c r="AX97" i="3" s="1"/>
  <c r="AK105" i="3"/>
  <c r="AL105" i="3" s="1"/>
  <c r="AM105" i="3" s="1"/>
  <c r="BC97" i="3" l="1"/>
  <c r="BD97" i="3" s="1"/>
  <c r="AY97" i="3"/>
  <c r="AZ97" i="3" s="1"/>
  <c r="AX98" i="3" s="1"/>
  <c r="AK106" i="3"/>
  <c r="AL106" i="3" s="1"/>
  <c r="AM106" i="3" s="1"/>
  <c r="BC98" i="3" l="1"/>
  <c r="BD98" i="3" s="1"/>
  <c r="AY98" i="3"/>
  <c r="AZ98" i="3" s="1"/>
  <c r="AX99" i="3" s="1"/>
  <c r="AK107" i="3"/>
  <c r="AL107" i="3" s="1"/>
  <c r="AM107" i="3" s="1"/>
  <c r="BC99" i="3" l="1"/>
  <c r="BD99" i="3" s="1"/>
  <c r="AY99" i="3"/>
  <c r="AZ99" i="3" s="1"/>
  <c r="AX100" i="3" s="1"/>
  <c r="AK108" i="3"/>
  <c r="AL108" i="3" s="1"/>
  <c r="AM108" i="3" s="1"/>
  <c r="BC100" i="3" l="1"/>
  <c r="BD100" i="3" s="1"/>
  <c r="AY100" i="3"/>
  <c r="AZ100" i="3" s="1"/>
  <c r="AX101" i="3" s="1"/>
  <c r="AK109" i="3"/>
  <c r="AL109" i="3" s="1"/>
  <c r="AM109" i="3" s="1"/>
  <c r="BC101" i="3" l="1"/>
  <c r="BD101" i="3" s="1"/>
  <c r="AY101" i="3"/>
  <c r="AZ101" i="3" s="1"/>
  <c r="AX102" i="3" s="1"/>
  <c r="AK110" i="3"/>
  <c r="AL110" i="3" s="1"/>
  <c r="AM110" i="3" s="1"/>
  <c r="BC102" i="3" l="1"/>
  <c r="BD102" i="3" s="1"/>
  <c r="AY102" i="3"/>
  <c r="AZ102" i="3" s="1"/>
  <c r="AX103" i="3" s="1"/>
  <c r="AK111" i="3"/>
  <c r="AL111" i="3" s="1"/>
  <c r="AM111" i="3" s="1"/>
  <c r="BC103" i="3" l="1"/>
  <c r="BD103" i="3" s="1"/>
  <c r="AY103" i="3"/>
  <c r="AZ103" i="3" s="1"/>
  <c r="AX104" i="3" s="1"/>
  <c r="AK112" i="3"/>
  <c r="AL112" i="3" s="1"/>
  <c r="AM112" i="3" s="1"/>
  <c r="BC104" i="3" l="1"/>
  <c r="BD104" i="3" s="1"/>
  <c r="AY104" i="3"/>
  <c r="AZ104" i="3" s="1"/>
  <c r="AX105" i="3" s="1"/>
  <c r="AK113" i="3"/>
  <c r="AL113" i="3" s="1"/>
  <c r="AM113" i="3" s="1"/>
  <c r="BC105" i="3" l="1"/>
  <c r="BD105" i="3" s="1"/>
  <c r="AY105" i="3"/>
  <c r="AZ105" i="3" s="1"/>
  <c r="AX106" i="3" s="1"/>
  <c r="AK114" i="3"/>
  <c r="AL114" i="3" s="1"/>
  <c r="AM114" i="3" s="1"/>
  <c r="BC106" i="3" l="1"/>
  <c r="BD106" i="3" s="1"/>
  <c r="AY106" i="3"/>
  <c r="AZ106" i="3" s="1"/>
  <c r="AX107" i="3" s="1"/>
  <c r="AK115" i="3"/>
  <c r="AL115" i="3" s="1"/>
  <c r="AM115" i="3" s="1"/>
  <c r="BC107" i="3" l="1"/>
  <c r="BD107" i="3" s="1"/>
  <c r="AY107" i="3"/>
  <c r="AZ107" i="3" s="1"/>
  <c r="AX108" i="3" s="1"/>
  <c r="AK116" i="3"/>
  <c r="AL116" i="3" s="1"/>
  <c r="AM116" i="3" s="1"/>
  <c r="BC108" i="3" l="1"/>
  <c r="BD108" i="3" s="1"/>
  <c r="AY108" i="3"/>
  <c r="AZ108" i="3" s="1"/>
  <c r="AX109" i="3" s="1"/>
  <c r="AK117" i="3"/>
  <c r="AL117" i="3" s="1"/>
  <c r="AM117" i="3" s="1"/>
  <c r="BC109" i="3" l="1"/>
  <c r="BD109" i="3" s="1"/>
  <c r="AY109" i="3"/>
  <c r="AZ109" i="3" s="1"/>
  <c r="AX110" i="3" s="1"/>
  <c r="AK118" i="3"/>
  <c r="AL118" i="3" s="1"/>
  <c r="AM118" i="3" s="1"/>
  <c r="BC110" i="3" l="1"/>
  <c r="BD110" i="3" s="1"/>
  <c r="AY110" i="3"/>
  <c r="AZ110" i="3" s="1"/>
  <c r="AX111" i="3" s="1"/>
  <c r="AK119" i="3"/>
  <c r="AL119" i="3" s="1"/>
  <c r="AM119" i="3" s="1"/>
  <c r="BC111" i="3" l="1"/>
  <c r="BD111" i="3" s="1"/>
  <c r="AY111" i="3"/>
  <c r="AZ111" i="3" s="1"/>
  <c r="AX112" i="3" s="1"/>
  <c r="AK120" i="3"/>
  <c r="AL120" i="3" s="1"/>
  <c r="AM120" i="3" s="1"/>
  <c r="BC112" i="3" l="1"/>
  <c r="BD112" i="3" s="1"/>
  <c r="AY112" i="3"/>
  <c r="AZ112" i="3" s="1"/>
  <c r="AX113" i="3" s="1"/>
  <c r="AK121" i="3"/>
  <c r="AL121" i="3" s="1"/>
  <c r="AM121" i="3" s="1"/>
  <c r="BC113" i="3" l="1"/>
  <c r="BD113" i="3" s="1"/>
  <c r="AY113" i="3"/>
  <c r="AZ113" i="3" s="1"/>
  <c r="AX114" i="3" s="1"/>
  <c r="AK122" i="3"/>
  <c r="AL122" i="3" s="1"/>
  <c r="AM122" i="3" s="1"/>
  <c r="BC114" i="3" l="1"/>
  <c r="BD114" i="3" s="1"/>
  <c r="AY114" i="3"/>
  <c r="AZ114" i="3" s="1"/>
  <c r="AX115" i="3" s="1"/>
  <c r="AK123" i="3"/>
  <c r="AL123" i="3" s="1"/>
  <c r="AM123" i="3" s="1"/>
  <c r="BC115" i="3" l="1"/>
  <c r="BD115" i="3" s="1"/>
  <c r="AY115" i="3"/>
  <c r="AZ115" i="3" s="1"/>
  <c r="AX116" i="3" s="1"/>
  <c r="AK124" i="3"/>
  <c r="AL124" i="3" s="1"/>
  <c r="AM124" i="3" s="1"/>
  <c r="BC116" i="3" l="1"/>
  <c r="BD116" i="3" s="1"/>
  <c r="AY116" i="3"/>
  <c r="AZ116" i="3" s="1"/>
  <c r="AX117" i="3" s="1"/>
  <c r="AK125" i="3"/>
  <c r="AL125" i="3" s="1"/>
  <c r="AM125" i="3" s="1"/>
  <c r="BC117" i="3" l="1"/>
  <c r="BD117" i="3" s="1"/>
  <c r="AY117" i="3"/>
  <c r="AZ117" i="3" s="1"/>
  <c r="AX118" i="3" s="1"/>
  <c r="AK126" i="3"/>
  <c r="AL126" i="3" s="1"/>
  <c r="AM126" i="3" s="1"/>
  <c r="BC118" i="3" l="1"/>
  <c r="BD118" i="3" s="1"/>
  <c r="AY118" i="3"/>
  <c r="AZ118" i="3" s="1"/>
  <c r="AX119" i="3" s="1"/>
  <c r="AK127" i="3"/>
  <c r="AL127" i="3" s="1"/>
  <c r="AM127" i="3" s="1"/>
  <c r="BC119" i="3" l="1"/>
  <c r="BD119" i="3" s="1"/>
  <c r="AY119" i="3"/>
  <c r="AZ119" i="3" s="1"/>
  <c r="AX120" i="3" s="1"/>
  <c r="AK128" i="3"/>
  <c r="AL128" i="3" s="1"/>
  <c r="AM128" i="3" s="1"/>
  <c r="BC120" i="3" l="1"/>
  <c r="BD120" i="3" s="1"/>
  <c r="AY120" i="3"/>
  <c r="AZ120" i="3" s="1"/>
  <c r="AX121" i="3" s="1"/>
  <c r="AK129" i="3"/>
  <c r="AL129" i="3" s="1"/>
  <c r="AM129" i="3" s="1"/>
  <c r="BC121" i="3" l="1"/>
  <c r="BD121" i="3" s="1"/>
  <c r="AY121" i="3"/>
  <c r="AZ121" i="3" s="1"/>
  <c r="AX122" i="3" s="1"/>
  <c r="AK130" i="3"/>
  <c r="AL130" i="3" s="1"/>
  <c r="AM130" i="3" s="1"/>
  <c r="BC122" i="3" l="1"/>
  <c r="BD122" i="3" s="1"/>
  <c r="AY122" i="3"/>
  <c r="AZ122" i="3" s="1"/>
  <c r="AX123" i="3" s="1"/>
  <c r="AK131" i="3"/>
  <c r="AL131" i="3" s="1"/>
  <c r="AM131" i="3" s="1"/>
  <c r="BC123" i="3" l="1"/>
  <c r="BD123" i="3" s="1"/>
  <c r="AY123" i="3"/>
  <c r="AZ123" i="3" s="1"/>
  <c r="AX124" i="3" s="1"/>
  <c r="AK132" i="3"/>
  <c r="AL132" i="3" s="1"/>
  <c r="AM132" i="3" s="1"/>
  <c r="BC124" i="3" l="1"/>
  <c r="BD124" i="3" s="1"/>
  <c r="AY124" i="3"/>
  <c r="AZ124" i="3" s="1"/>
  <c r="AX125" i="3" s="1"/>
  <c r="AK133" i="3"/>
  <c r="AL133" i="3" s="1"/>
  <c r="AM133" i="3" s="1"/>
  <c r="BC125" i="3" l="1"/>
  <c r="BD125" i="3" s="1"/>
  <c r="AY125" i="3"/>
  <c r="AZ125" i="3" s="1"/>
  <c r="AX126" i="3" s="1"/>
  <c r="AK134" i="3"/>
  <c r="AL134" i="3" s="1"/>
  <c r="AM134" i="3" s="1"/>
  <c r="BC126" i="3" l="1"/>
  <c r="BD126" i="3" s="1"/>
  <c r="AY126" i="3"/>
  <c r="AZ126" i="3" s="1"/>
  <c r="AX127" i="3" s="1"/>
  <c r="AK135" i="3"/>
  <c r="AL135" i="3" s="1"/>
  <c r="AM135" i="3" s="1"/>
  <c r="BC127" i="3" l="1"/>
  <c r="BD127" i="3" s="1"/>
  <c r="AY127" i="3"/>
  <c r="AZ127" i="3" s="1"/>
  <c r="AX128" i="3" s="1"/>
  <c r="AK136" i="3"/>
  <c r="AL136" i="3" s="1"/>
  <c r="AM136" i="3" s="1"/>
  <c r="BC128" i="3" l="1"/>
  <c r="BD128" i="3" s="1"/>
  <c r="AY128" i="3"/>
  <c r="AZ128" i="3" s="1"/>
  <c r="AX129" i="3" s="1"/>
  <c r="AK137" i="3"/>
  <c r="AL137" i="3" s="1"/>
  <c r="AM137" i="3" s="1"/>
  <c r="BC129" i="3" l="1"/>
  <c r="BD129" i="3" s="1"/>
  <c r="AY129" i="3"/>
  <c r="AZ129" i="3" s="1"/>
  <c r="AX130" i="3" s="1"/>
  <c r="AK138" i="3"/>
  <c r="AL138" i="3" s="1"/>
  <c r="AM138" i="3" s="1"/>
  <c r="BC130" i="3" l="1"/>
  <c r="BD130" i="3" s="1"/>
  <c r="AY130" i="3"/>
  <c r="AZ130" i="3" s="1"/>
  <c r="AX131" i="3" s="1"/>
  <c r="AK139" i="3"/>
  <c r="AL139" i="3" s="1"/>
  <c r="AM139" i="3" s="1"/>
  <c r="BC131" i="3" l="1"/>
  <c r="BD131" i="3" s="1"/>
  <c r="AY131" i="3"/>
  <c r="AZ131" i="3" s="1"/>
  <c r="AX132" i="3" s="1"/>
  <c r="AK140" i="3"/>
  <c r="AL140" i="3" s="1"/>
  <c r="AM140" i="3" s="1"/>
  <c r="BC132" i="3" l="1"/>
  <c r="BD132" i="3" s="1"/>
  <c r="AY132" i="3"/>
  <c r="AZ132" i="3" s="1"/>
  <c r="AX133" i="3" s="1"/>
  <c r="AK141" i="3"/>
  <c r="AL141" i="3" s="1"/>
  <c r="AM141" i="3" s="1"/>
  <c r="BC133" i="3" l="1"/>
  <c r="BD133" i="3" s="1"/>
  <c r="AY133" i="3"/>
  <c r="AZ133" i="3" s="1"/>
  <c r="AX134" i="3" s="1"/>
  <c r="AK142" i="3"/>
  <c r="AL142" i="3" s="1"/>
  <c r="AM142" i="3" s="1"/>
  <c r="BC134" i="3" l="1"/>
  <c r="BD134" i="3" s="1"/>
  <c r="AY134" i="3"/>
  <c r="AZ134" i="3" s="1"/>
  <c r="AX135" i="3" s="1"/>
  <c r="AK143" i="3"/>
  <c r="AL143" i="3" s="1"/>
  <c r="AM143" i="3" s="1"/>
  <c r="BC135" i="3" l="1"/>
  <c r="BD135" i="3" s="1"/>
  <c r="AY135" i="3"/>
  <c r="AZ135" i="3" s="1"/>
  <c r="AX136" i="3" s="1"/>
  <c r="AK144" i="3"/>
  <c r="AL144" i="3" s="1"/>
  <c r="AM144" i="3" s="1"/>
  <c r="BC136" i="3" l="1"/>
  <c r="BD136" i="3" s="1"/>
  <c r="AY136" i="3"/>
  <c r="AZ136" i="3" s="1"/>
  <c r="AX137" i="3" s="1"/>
  <c r="AK145" i="3"/>
  <c r="AL145" i="3" s="1"/>
  <c r="AM145" i="3" s="1"/>
  <c r="BC137" i="3" l="1"/>
  <c r="BD137" i="3" s="1"/>
  <c r="AY137" i="3"/>
  <c r="AZ137" i="3" s="1"/>
  <c r="AX138" i="3" s="1"/>
  <c r="AK146" i="3"/>
  <c r="AL146" i="3" s="1"/>
  <c r="AM146" i="3" s="1"/>
  <c r="BC138" i="3" l="1"/>
  <c r="BD138" i="3" s="1"/>
  <c r="AY138" i="3"/>
  <c r="AZ138" i="3" s="1"/>
  <c r="AX139" i="3" s="1"/>
  <c r="AK147" i="3"/>
  <c r="AL147" i="3" s="1"/>
  <c r="AM147" i="3" s="1"/>
  <c r="BC139" i="3" l="1"/>
  <c r="BD139" i="3" s="1"/>
  <c r="AY139" i="3"/>
  <c r="AZ139" i="3" s="1"/>
  <c r="AX140" i="3" s="1"/>
  <c r="AK148" i="3"/>
  <c r="AL148" i="3" s="1"/>
  <c r="AM148" i="3" s="1"/>
  <c r="BC140" i="3" l="1"/>
  <c r="BD140" i="3" s="1"/>
  <c r="AY140" i="3"/>
  <c r="AZ140" i="3" s="1"/>
  <c r="AX141" i="3" s="1"/>
  <c r="AK149" i="3"/>
  <c r="AL149" i="3" s="1"/>
  <c r="AM149" i="3" s="1"/>
  <c r="BC141" i="3" l="1"/>
  <c r="BD141" i="3" s="1"/>
  <c r="AY141" i="3"/>
  <c r="AZ141" i="3" s="1"/>
  <c r="AX142" i="3" s="1"/>
  <c r="AK150" i="3"/>
  <c r="AL150" i="3" s="1"/>
  <c r="AM150" i="3" s="1"/>
  <c r="BC142" i="3" l="1"/>
  <c r="BD142" i="3" s="1"/>
  <c r="AY142" i="3"/>
  <c r="AZ142" i="3" s="1"/>
  <c r="AX143" i="3" s="1"/>
  <c r="AK151" i="3"/>
  <c r="AL151" i="3" s="1"/>
  <c r="AM151" i="3" s="1"/>
  <c r="BC143" i="3" l="1"/>
  <c r="BD143" i="3" s="1"/>
  <c r="AY143" i="3"/>
  <c r="AZ143" i="3" s="1"/>
  <c r="AX144" i="3" s="1"/>
  <c r="AK152" i="3"/>
  <c r="AL152" i="3" s="1"/>
  <c r="AM152" i="3" s="1"/>
  <c r="BC144" i="3" l="1"/>
  <c r="BD144" i="3" s="1"/>
  <c r="AY144" i="3"/>
  <c r="AZ144" i="3" s="1"/>
  <c r="AX145" i="3" s="1"/>
  <c r="AK153" i="3"/>
  <c r="AL153" i="3" s="1"/>
  <c r="AM153" i="3" s="1"/>
  <c r="BC145" i="3" l="1"/>
  <c r="BD145" i="3" s="1"/>
  <c r="AY145" i="3"/>
  <c r="AZ145" i="3" s="1"/>
  <c r="AX146" i="3" s="1"/>
  <c r="AK154" i="3"/>
  <c r="AL154" i="3" s="1"/>
  <c r="AM154" i="3" s="1"/>
  <c r="BC146" i="3" l="1"/>
  <c r="BD146" i="3" s="1"/>
  <c r="AY146" i="3"/>
  <c r="AZ146" i="3" s="1"/>
  <c r="AX147" i="3" s="1"/>
  <c r="AK155" i="3"/>
  <c r="AL155" i="3" s="1"/>
  <c r="AM155" i="3" s="1"/>
  <c r="BC147" i="3" l="1"/>
  <c r="BD147" i="3" s="1"/>
  <c r="AY147" i="3"/>
  <c r="AZ147" i="3" s="1"/>
  <c r="AX148" i="3" s="1"/>
  <c r="AK156" i="3"/>
  <c r="AL156" i="3" s="1"/>
  <c r="AM156" i="3" s="1"/>
  <c r="BC148" i="3" l="1"/>
  <c r="BD148" i="3" s="1"/>
  <c r="AY148" i="3"/>
  <c r="AZ148" i="3" s="1"/>
  <c r="AX149" i="3" s="1"/>
  <c r="AK157" i="3"/>
  <c r="AL157" i="3" s="1"/>
  <c r="AM157" i="3" s="1"/>
  <c r="BC149" i="3" l="1"/>
  <c r="BD149" i="3" s="1"/>
  <c r="AY149" i="3"/>
  <c r="AZ149" i="3" s="1"/>
  <c r="AX150" i="3" s="1"/>
  <c r="AK158" i="3"/>
  <c r="AL158" i="3" s="1"/>
  <c r="AM158" i="3" s="1"/>
  <c r="BC150" i="3" l="1"/>
  <c r="BD150" i="3" s="1"/>
  <c r="AY150" i="3"/>
  <c r="AZ150" i="3" s="1"/>
  <c r="AX151" i="3" s="1"/>
  <c r="AK159" i="3"/>
  <c r="AL159" i="3" s="1"/>
  <c r="AM159" i="3" s="1"/>
  <c r="BC151" i="3" l="1"/>
  <c r="BD151" i="3" s="1"/>
  <c r="AY151" i="3"/>
  <c r="AZ151" i="3" s="1"/>
  <c r="AX152" i="3" s="1"/>
  <c r="AK160" i="3"/>
  <c r="AL160" i="3" s="1"/>
  <c r="AM160" i="3" s="1"/>
  <c r="BC152" i="3" l="1"/>
  <c r="BD152" i="3" s="1"/>
  <c r="AY152" i="3"/>
  <c r="AZ152" i="3" s="1"/>
  <c r="AX153" i="3" s="1"/>
  <c r="AK161" i="3"/>
  <c r="AL161" i="3" s="1"/>
  <c r="AM161" i="3" s="1"/>
  <c r="BC153" i="3" l="1"/>
  <c r="BD153" i="3" s="1"/>
  <c r="AY153" i="3"/>
  <c r="AZ153" i="3" s="1"/>
  <c r="AX154" i="3" s="1"/>
  <c r="AK162" i="3"/>
  <c r="AL162" i="3" s="1"/>
  <c r="AM162" i="3" s="1"/>
  <c r="BC154" i="3" l="1"/>
  <c r="BD154" i="3" s="1"/>
  <c r="AY154" i="3"/>
  <c r="AZ154" i="3" s="1"/>
  <c r="AX155" i="3" s="1"/>
  <c r="AK163" i="3"/>
  <c r="AL163" i="3" s="1"/>
  <c r="AM163" i="3" s="1"/>
  <c r="BC155" i="3" l="1"/>
  <c r="BD155" i="3" s="1"/>
  <c r="AY155" i="3"/>
  <c r="AZ155" i="3" s="1"/>
  <c r="AX156" i="3" s="1"/>
  <c r="AK164" i="3"/>
  <c r="AL164" i="3" s="1"/>
  <c r="AM164" i="3" s="1"/>
  <c r="BC156" i="3" l="1"/>
  <c r="BD156" i="3" s="1"/>
  <c r="AY156" i="3"/>
  <c r="AZ156" i="3" s="1"/>
  <c r="AX157" i="3" s="1"/>
  <c r="AK165" i="3"/>
  <c r="AL165" i="3" s="1"/>
  <c r="AM165" i="3" s="1"/>
  <c r="BC157" i="3" l="1"/>
  <c r="BD157" i="3" s="1"/>
  <c r="AY157" i="3"/>
  <c r="AZ157" i="3" s="1"/>
  <c r="AX158" i="3" s="1"/>
  <c r="AK166" i="3"/>
  <c r="AL166" i="3" s="1"/>
  <c r="AM166" i="3" s="1"/>
  <c r="BC158" i="3" l="1"/>
  <c r="BD158" i="3" s="1"/>
  <c r="AY158" i="3"/>
  <c r="AZ158" i="3" s="1"/>
  <c r="AX159" i="3" s="1"/>
  <c r="AK167" i="3"/>
  <c r="AL167" i="3" s="1"/>
  <c r="AM167" i="3" s="1"/>
  <c r="BC159" i="3" l="1"/>
  <c r="BD159" i="3" s="1"/>
  <c r="AY159" i="3"/>
  <c r="AZ159" i="3" s="1"/>
  <c r="AX160" i="3" s="1"/>
  <c r="AK168" i="3"/>
  <c r="AL168" i="3" s="1"/>
  <c r="AM168" i="3" s="1"/>
  <c r="BC160" i="3" l="1"/>
  <c r="BD160" i="3" s="1"/>
  <c r="AY160" i="3"/>
  <c r="AZ160" i="3" s="1"/>
  <c r="AX161" i="3" s="1"/>
  <c r="AK169" i="3"/>
  <c r="AL169" i="3" s="1"/>
  <c r="AM169" i="3" s="1"/>
  <c r="BC161" i="3" l="1"/>
  <c r="BD161" i="3" s="1"/>
  <c r="AY161" i="3"/>
  <c r="AZ161" i="3" s="1"/>
  <c r="AX162" i="3" s="1"/>
  <c r="AK170" i="3"/>
  <c r="AL170" i="3" s="1"/>
  <c r="AM170" i="3" s="1"/>
  <c r="BC162" i="3" l="1"/>
  <c r="BD162" i="3" s="1"/>
  <c r="AY162" i="3"/>
  <c r="AZ162" i="3" s="1"/>
  <c r="AX163" i="3" s="1"/>
  <c r="AK171" i="3"/>
  <c r="AL171" i="3" s="1"/>
  <c r="AM171" i="3" s="1"/>
  <c r="BC163" i="3" l="1"/>
  <c r="BD163" i="3" s="1"/>
  <c r="AY163" i="3"/>
  <c r="AZ163" i="3" s="1"/>
  <c r="AX164" i="3" s="1"/>
  <c r="AK172" i="3"/>
  <c r="AL172" i="3" s="1"/>
  <c r="AM172" i="3" s="1"/>
  <c r="BC164" i="3" l="1"/>
  <c r="BD164" i="3" s="1"/>
  <c r="AY164" i="3"/>
  <c r="AZ164" i="3" s="1"/>
  <c r="AX165" i="3" s="1"/>
  <c r="AK173" i="3"/>
  <c r="AL173" i="3" s="1"/>
  <c r="AM173" i="3" s="1"/>
  <c r="BC165" i="3" l="1"/>
  <c r="BD165" i="3" s="1"/>
  <c r="AY165" i="3"/>
  <c r="AZ165" i="3" s="1"/>
  <c r="AX166" i="3" s="1"/>
  <c r="AK174" i="3"/>
  <c r="AL174" i="3" s="1"/>
  <c r="AM174" i="3" s="1"/>
  <c r="BC166" i="3" l="1"/>
  <c r="BD166" i="3" s="1"/>
  <c r="AY166" i="3"/>
  <c r="AZ166" i="3" s="1"/>
  <c r="AX167" i="3" s="1"/>
  <c r="AK175" i="3"/>
  <c r="AL175" i="3" s="1"/>
  <c r="AM175" i="3" s="1"/>
  <c r="BC167" i="3" l="1"/>
  <c r="BD167" i="3" s="1"/>
  <c r="AY167" i="3"/>
  <c r="AZ167" i="3" s="1"/>
  <c r="AX168" i="3" s="1"/>
  <c r="AK176" i="3"/>
  <c r="AL176" i="3" s="1"/>
  <c r="AM176" i="3" s="1"/>
  <c r="BC168" i="3" l="1"/>
  <c r="BD168" i="3" s="1"/>
  <c r="AY168" i="3"/>
  <c r="AZ168" i="3" s="1"/>
  <c r="AX169" i="3" s="1"/>
  <c r="AK177" i="3"/>
  <c r="AL177" i="3" s="1"/>
  <c r="AM177" i="3" s="1"/>
  <c r="BC169" i="3" l="1"/>
  <c r="BD169" i="3" s="1"/>
  <c r="AY169" i="3"/>
  <c r="AZ169" i="3" s="1"/>
  <c r="AX170" i="3" s="1"/>
  <c r="AK178" i="3"/>
  <c r="AL178" i="3" s="1"/>
  <c r="AM178" i="3" s="1"/>
  <c r="BC170" i="3" l="1"/>
  <c r="BD170" i="3" s="1"/>
  <c r="AY170" i="3"/>
  <c r="AZ170" i="3" s="1"/>
  <c r="AX171" i="3" s="1"/>
  <c r="AK179" i="3"/>
  <c r="AL179" i="3" s="1"/>
  <c r="AM179" i="3" s="1"/>
  <c r="BC171" i="3" l="1"/>
  <c r="BD171" i="3" s="1"/>
  <c r="AY171" i="3"/>
  <c r="AZ171" i="3" s="1"/>
  <c r="AX172" i="3" s="1"/>
  <c r="AK180" i="3"/>
  <c r="AL180" i="3" s="1"/>
  <c r="AM180" i="3" s="1"/>
  <c r="BC172" i="3" l="1"/>
  <c r="BD172" i="3" s="1"/>
  <c r="AY172" i="3"/>
  <c r="AZ172" i="3" s="1"/>
  <c r="AX173" i="3" s="1"/>
  <c r="AK181" i="3"/>
  <c r="AL181" i="3" s="1"/>
  <c r="AM181" i="3" s="1"/>
  <c r="BC173" i="3" l="1"/>
  <c r="BD173" i="3" s="1"/>
  <c r="AY173" i="3"/>
  <c r="AZ173" i="3" s="1"/>
  <c r="AX174" i="3" s="1"/>
  <c r="AK182" i="3"/>
  <c r="AL182" i="3" s="1"/>
  <c r="AM182" i="3" s="1"/>
  <c r="BC174" i="3" l="1"/>
  <c r="BD174" i="3" s="1"/>
  <c r="AY174" i="3"/>
  <c r="AZ174" i="3" s="1"/>
  <c r="AX175" i="3" s="1"/>
  <c r="AK183" i="3"/>
  <c r="AL183" i="3" s="1"/>
  <c r="AM183" i="3" s="1"/>
  <c r="BC175" i="3" l="1"/>
  <c r="BD175" i="3" s="1"/>
  <c r="AY175" i="3"/>
  <c r="AZ175" i="3" s="1"/>
  <c r="AX176" i="3" s="1"/>
  <c r="AK184" i="3"/>
  <c r="AL184" i="3" s="1"/>
  <c r="AM184" i="3" s="1"/>
  <c r="BC176" i="3" l="1"/>
  <c r="BD176" i="3" s="1"/>
  <c r="AY176" i="3"/>
  <c r="AZ176" i="3" s="1"/>
  <c r="AX177" i="3" s="1"/>
  <c r="AK185" i="3"/>
  <c r="AL185" i="3" s="1"/>
  <c r="AM185" i="3" s="1"/>
  <c r="BC177" i="3" l="1"/>
  <c r="BD177" i="3" s="1"/>
  <c r="AY177" i="3"/>
  <c r="AZ177" i="3" s="1"/>
  <c r="AX178" i="3" s="1"/>
  <c r="AK186" i="3"/>
  <c r="AL186" i="3" s="1"/>
  <c r="AM186" i="3" s="1"/>
  <c r="BC178" i="3" l="1"/>
  <c r="BD178" i="3" s="1"/>
  <c r="AY178" i="3"/>
  <c r="AZ178" i="3" s="1"/>
  <c r="AX179" i="3" s="1"/>
  <c r="AK187" i="3"/>
  <c r="AL187" i="3" s="1"/>
  <c r="AM187" i="3" s="1"/>
  <c r="BC179" i="3" l="1"/>
  <c r="BD179" i="3" s="1"/>
  <c r="AY179" i="3"/>
  <c r="AZ179" i="3" s="1"/>
  <c r="AX180" i="3" s="1"/>
  <c r="AK188" i="3"/>
  <c r="AL188" i="3" s="1"/>
  <c r="AM188" i="3" s="1"/>
  <c r="BC180" i="3" l="1"/>
  <c r="BD180" i="3" s="1"/>
  <c r="AY180" i="3"/>
  <c r="AZ180" i="3" s="1"/>
  <c r="AX181" i="3" s="1"/>
  <c r="AK189" i="3"/>
  <c r="AL189" i="3" s="1"/>
  <c r="AM189" i="3" s="1"/>
  <c r="BC181" i="3" l="1"/>
  <c r="BD181" i="3" s="1"/>
  <c r="AY181" i="3"/>
  <c r="AZ181" i="3" s="1"/>
  <c r="AX182" i="3" s="1"/>
  <c r="AK190" i="3"/>
  <c r="AL190" i="3" s="1"/>
  <c r="AM190" i="3" s="1"/>
  <c r="BC182" i="3" l="1"/>
  <c r="BD182" i="3" s="1"/>
  <c r="AY182" i="3"/>
  <c r="AZ182" i="3" s="1"/>
  <c r="AX183" i="3" s="1"/>
  <c r="AK191" i="3"/>
  <c r="AL191" i="3" s="1"/>
  <c r="AM191" i="3" s="1"/>
  <c r="BC183" i="3" l="1"/>
  <c r="BD183" i="3" s="1"/>
  <c r="AY183" i="3"/>
  <c r="AZ183" i="3" s="1"/>
  <c r="AX184" i="3" s="1"/>
  <c r="AK192" i="3"/>
  <c r="AL192" i="3" s="1"/>
  <c r="AM192" i="3" s="1"/>
  <c r="BC184" i="3" l="1"/>
  <c r="BD184" i="3" s="1"/>
  <c r="AY184" i="3"/>
  <c r="AZ184" i="3" s="1"/>
  <c r="AX185" i="3" s="1"/>
  <c r="AK193" i="3"/>
  <c r="AL193" i="3" s="1"/>
  <c r="AM193" i="3" s="1"/>
  <c r="BC185" i="3" l="1"/>
  <c r="BD185" i="3" s="1"/>
  <c r="AY185" i="3"/>
  <c r="AZ185" i="3" s="1"/>
  <c r="AX186" i="3" s="1"/>
  <c r="AK194" i="3"/>
  <c r="AL194" i="3" s="1"/>
  <c r="AM194" i="3" s="1"/>
  <c r="BC186" i="3" l="1"/>
  <c r="BD186" i="3" s="1"/>
  <c r="AY186" i="3"/>
  <c r="AZ186" i="3" s="1"/>
  <c r="AX187" i="3" s="1"/>
  <c r="AK195" i="3"/>
  <c r="AL195" i="3" s="1"/>
  <c r="AM195" i="3" s="1"/>
  <c r="BC187" i="3" l="1"/>
  <c r="BD187" i="3" s="1"/>
  <c r="AY187" i="3"/>
  <c r="AZ187" i="3" s="1"/>
  <c r="AX188" i="3" s="1"/>
  <c r="AK196" i="3"/>
  <c r="AL196" i="3" s="1"/>
  <c r="AM196" i="3" s="1"/>
  <c r="BC188" i="3" l="1"/>
  <c r="BD188" i="3" s="1"/>
  <c r="AY188" i="3"/>
  <c r="AZ188" i="3" s="1"/>
  <c r="AX189" i="3" s="1"/>
  <c r="AK197" i="3"/>
  <c r="AL197" i="3" s="1"/>
  <c r="AM197" i="3" s="1"/>
  <c r="BC189" i="3" l="1"/>
  <c r="BD189" i="3" s="1"/>
  <c r="AY189" i="3"/>
  <c r="AZ189" i="3" s="1"/>
  <c r="AX190" i="3" s="1"/>
  <c r="AK198" i="3"/>
  <c r="AL198" i="3" s="1"/>
  <c r="AM198" i="3" s="1"/>
  <c r="BC190" i="3" l="1"/>
  <c r="BD190" i="3" s="1"/>
  <c r="AY190" i="3"/>
  <c r="AZ190" i="3" s="1"/>
  <c r="AX191" i="3" s="1"/>
  <c r="AK199" i="3"/>
  <c r="AL199" i="3" s="1"/>
  <c r="AM199" i="3" s="1"/>
  <c r="BC191" i="3" l="1"/>
  <c r="BD191" i="3" s="1"/>
  <c r="AY191" i="3"/>
  <c r="AZ191" i="3" s="1"/>
  <c r="AX192" i="3" s="1"/>
  <c r="AK200" i="3"/>
  <c r="AL200" i="3" s="1"/>
  <c r="AM200" i="3" s="1"/>
  <c r="BC192" i="3" l="1"/>
  <c r="BD192" i="3" s="1"/>
  <c r="AY192" i="3"/>
  <c r="AZ192" i="3" s="1"/>
  <c r="AX193" i="3" s="1"/>
  <c r="AK201" i="3"/>
  <c r="AL201" i="3" s="1"/>
  <c r="AM201" i="3" s="1"/>
  <c r="BC193" i="3" l="1"/>
  <c r="BD193" i="3" s="1"/>
  <c r="AY193" i="3"/>
  <c r="AZ193" i="3" s="1"/>
  <c r="AX194" i="3" s="1"/>
  <c r="AK202" i="3"/>
  <c r="AL202" i="3" s="1"/>
  <c r="AM202" i="3" s="1"/>
  <c r="BC194" i="3" l="1"/>
  <c r="BD194" i="3" s="1"/>
  <c r="AY194" i="3"/>
  <c r="AZ194" i="3" s="1"/>
  <c r="AX195" i="3" s="1"/>
  <c r="AK203" i="3"/>
  <c r="AL203" i="3" s="1"/>
  <c r="AM203" i="3" s="1"/>
  <c r="BC195" i="3" l="1"/>
  <c r="BD195" i="3" s="1"/>
  <c r="AY195" i="3"/>
  <c r="AZ195" i="3" s="1"/>
  <c r="AX196" i="3" s="1"/>
  <c r="AK204" i="3"/>
  <c r="AL204" i="3" s="1"/>
  <c r="AM204" i="3" s="1"/>
  <c r="BC196" i="3" l="1"/>
  <c r="BD196" i="3" s="1"/>
  <c r="AY196" i="3"/>
  <c r="AZ196" i="3" s="1"/>
  <c r="AX197" i="3" s="1"/>
  <c r="AK205" i="3"/>
  <c r="AL205" i="3" s="1"/>
  <c r="AM205" i="3" s="1"/>
  <c r="BC197" i="3" l="1"/>
  <c r="BD197" i="3" s="1"/>
  <c r="AY197" i="3"/>
  <c r="AZ197" i="3" s="1"/>
  <c r="AX198" i="3" s="1"/>
  <c r="AK206" i="3"/>
  <c r="AL206" i="3" s="1"/>
  <c r="AM206" i="3" s="1"/>
  <c r="BC198" i="3" l="1"/>
  <c r="BD198" i="3" s="1"/>
  <c r="AY198" i="3"/>
  <c r="AZ198" i="3" s="1"/>
  <c r="AX199" i="3" s="1"/>
  <c r="AK207" i="3"/>
  <c r="AL207" i="3" s="1"/>
  <c r="AM207" i="3" s="1"/>
  <c r="BC199" i="3" l="1"/>
  <c r="BD199" i="3" s="1"/>
  <c r="AY199" i="3"/>
  <c r="AZ199" i="3" s="1"/>
  <c r="AX200" i="3" s="1"/>
  <c r="AK208" i="3"/>
  <c r="AL208" i="3" s="1"/>
  <c r="AM208" i="3" s="1"/>
  <c r="BC200" i="3" l="1"/>
  <c r="BD200" i="3" s="1"/>
  <c r="AY200" i="3"/>
  <c r="AZ200" i="3" s="1"/>
  <c r="AX201" i="3" s="1"/>
  <c r="AK209" i="3"/>
  <c r="AL209" i="3" s="1"/>
  <c r="AM209" i="3" s="1"/>
  <c r="BC201" i="3" l="1"/>
  <c r="BD201" i="3" s="1"/>
  <c r="AY201" i="3"/>
  <c r="AZ201" i="3" s="1"/>
  <c r="AX202" i="3" s="1"/>
  <c r="AK210" i="3"/>
  <c r="AL210" i="3" s="1"/>
  <c r="AM210" i="3" s="1"/>
  <c r="BC202" i="3" l="1"/>
  <c r="BD202" i="3" s="1"/>
  <c r="AY202" i="3"/>
  <c r="AZ202" i="3" s="1"/>
  <c r="AX203" i="3" s="1"/>
  <c r="AK211" i="3"/>
  <c r="AL211" i="3" s="1"/>
  <c r="AM211" i="3" s="1"/>
  <c r="BC203" i="3" l="1"/>
  <c r="BD203" i="3" s="1"/>
  <c r="AY203" i="3"/>
  <c r="AZ203" i="3" s="1"/>
  <c r="AX204" i="3" s="1"/>
  <c r="AK212" i="3"/>
  <c r="AL212" i="3" s="1"/>
  <c r="AM212" i="3" s="1"/>
  <c r="BC204" i="3" l="1"/>
  <c r="BD204" i="3" s="1"/>
  <c r="AY204" i="3"/>
  <c r="AZ204" i="3" s="1"/>
  <c r="AX205" i="3" s="1"/>
  <c r="AK213" i="3"/>
  <c r="AL213" i="3" s="1"/>
  <c r="AM213" i="3" s="1"/>
  <c r="BC205" i="3" l="1"/>
  <c r="BD205" i="3" s="1"/>
  <c r="AY205" i="3"/>
  <c r="AZ205" i="3" s="1"/>
  <c r="AX206" i="3" s="1"/>
  <c r="AK214" i="3"/>
  <c r="AL214" i="3" s="1"/>
  <c r="AM214" i="3" s="1"/>
  <c r="BC206" i="3" l="1"/>
  <c r="BD206" i="3" s="1"/>
  <c r="AY206" i="3"/>
  <c r="AZ206" i="3" s="1"/>
  <c r="AX207" i="3" s="1"/>
  <c r="AK215" i="3"/>
  <c r="AL215" i="3" s="1"/>
  <c r="AM215" i="3" s="1"/>
  <c r="BC207" i="3" l="1"/>
  <c r="BD207" i="3" s="1"/>
  <c r="AY207" i="3"/>
  <c r="AZ207" i="3" s="1"/>
  <c r="AX208" i="3" s="1"/>
  <c r="AK216" i="3"/>
  <c r="AL216" i="3" s="1"/>
  <c r="AM216" i="3" s="1"/>
  <c r="BC208" i="3" l="1"/>
  <c r="BD208" i="3" s="1"/>
  <c r="AY208" i="3"/>
  <c r="AZ208" i="3" s="1"/>
  <c r="AX209" i="3" s="1"/>
  <c r="AK217" i="3"/>
  <c r="AL217" i="3" s="1"/>
  <c r="AM217" i="3" s="1"/>
  <c r="BC209" i="3" l="1"/>
  <c r="BD209" i="3" s="1"/>
  <c r="AY209" i="3"/>
  <c r="AZ209" i="3" s="1"/>
  <c r="AX210" i="3" s="1"/>
  <c r="AK218" i="3"/>
  <c r="AL218" i="3" s="1"/>
  <c r="AM218" i="3" s="1"/>
  <c r="BC210" i="3" l="1"/>
  <c r="BD210" i="3" s="1"/>
  <c r="AY210" i="3"/>
  <c r="AZ210" i="3" s="1"/>
  <c r="AX211" i="3" s="1"/>
  <c r="AK219" i="3"/>
  <c r="AL219" i="3" s="1"/>
  <c r="AM219" i="3" s="1"/>
  <c r="BC211" i="3" l="1"/>
  <c r="BD211" i="3" s="1"/>
  <c r="AY211" i="3"/>
  <c r="AZ211" i="3" s="1"/>
  <c r="AX212" i="3" s="1"/>
  <c r="AK220" i="3"/>
  <c r="AL220" i="3" s="1"/>
  <c r="AM220" i="3" s="1"/>
  <c r="BC212" i="3" l="1"/>
  <c r="BD212" i="3" s="1"/>
  <c r="AY212" i="3"/>
  <c r="AZ212" i="3" s="1"/>
  <c r="AX213" i="3" s="1"/>
  <c r="AK221" i="3"/>
  <c r="AL221" i="3" s="1"/>
  <c r="AM221" i="3" s="1"/>
  <c r="BC213" i="3" l="1"/>
  <c r="BD213" i="3" s="1"/>
  <c r="AY213" i="3"/>
  <c r="AZ213" i="3" s="1"/>
  <c r="AX214" i="3" s="1"/>
  <c r="AK222" i="3"/>
  <c r="AL222" i="3" s="1"/>
  <c r="AM222" i="3" s="1"/>
  <c r="BC214" i="3" l="1"/>
  <c r="BD214" i="3" s="1"/>
  <c r="AY214" i="3"/>
  <c r="AZ214" i="3" s="1"/>
  <c r="AX215" i="3" s="1"/>
  <c r="AK223" i="3"/>
  <c r="AL223" i="3" s="1"/>
  <c r="AM223" i="3" s="1"/>
  <c r="BC215" i="3" l="1"/>
  <c r="BD215" i="3" s="1"/>
  <c r="AY215" i="3"/>
  <c r="AZ215" i="3" s="1"/>
  <c r="AX216" i="3" s="1"/>
  <c r="AK224" i="3"/>
  <c r="AL224" i="3" s="1"/>
  <c r="AM224" i="3" s="1"/>
  <c r="BC216" i="3" l="1"/>
  <c r="BD216" i="3" s="1"/>
  <c r="AY216" i="3"/>
  <c r="AZ216" i="3" s="1"/>
  <c r="AX217" i="3" s="1"/>
  <c r="AK225" i="3"/>
  <c r="AL225" i="3" s="1"/>
  <c r="AM225" i="3" s="1"/>
  <c r="BC217" i="3" l="1"/>
  <c r="BD217" i="3" s="1"/>
  <c r="AY217" i="3"/>
  <c r="AZ217" i="3" s="1"/>
  <c r="AX218" i="3" s="1"/>
  <c r="AK226" i="3"/>
  <c r="AL226" i="3" s="1"/>
  <c r="AM226" i="3" s="1"/>
  <c r="BC218" i="3" l="1"/>
  <c r="BD218" i="3" s="1"/>
  <c r="AY218" i="3"/>
  <c r="AZ218" i="3" s="1"/>
  <c r="AX219" i="3" s="1"/>
  <c r="AK227" i="3"/>
  <c r="AL227" i="3" s="1"/>
  <c r="AM227" i="3" s="1"/>
  <c r="BC219" i="3" l="1"/>
  <c r="BD219" i="3" s="1"/>
  <c r="AY219" i="3"/>
  <c r="AZ219" i="3" s="1"/>
  <c r="AX220" i="3" s="1"/>
  <c r="AK228" i="3"/>
  <c r="AL228" i="3" s="1"/>
  <c r="AM228" i="3" s="1"/>
  <c r="BC220" i="3" l="1"/>
  <c r="BD220" i="3" s="1"/>
  <c r="AY220" i="3"/>
  <c r="AZ220" i="3" s="1"/>
  <c r="AX221" i="3" s="1"/>
  <c r="AK229" i="3"/>
  <c r="AL229" i="3" s="1"/>
  <c r="AM229" i="3" s="1"/>
  <c r="BC221" i="3" l="1"/>
  <c r="BD221" i="3" s="1"/>
  <c r="AY221" i="3"/>
  <c r="AZ221" i="3" s="1"/>
  <c r="AX222" i="3" s="1"/>
  <c r="AK230" i="3"/>
  <c r="AL230" i="3" s="1"/>
  <c r="AM230" i="3" s="1"/>
  <c r="BC222" i="3" l="1"/>
  <c r="BD222" i="3" s="1"/>
  <c r="AY222" i="3"/>
  <c r="AZ222" i="3" s="1"/>
  <c r="AX223" i="3" s="1"/>
  <c r="AK231" i="3"/>
  <c r="AL231" i="3" s="1"/>
  <c r="AM231" i="3" s="1"/>
  <c r="BC223" i="3" l="1"/>
  <c r="BD223" i="3" s="1"/>
  <c r="AY223" i="3"/>
  <c r="AZ223" i="3" s="1"/>
  <c r="AX224" i="3" s="1"/>
  <c r="AK232" i="3"/>
  <c r="AL232" i="3" s="1"/>
  <c r="AM232" i="3" s="1"/>
  <c r="BC224" i="3" l="1"/>
  <c r="BD224" i="3" s="1"/>
  <c r="AY224" i="3"/>
  <c r="AZ224" i="3" s="1"/>
  <c r="AX225" i="3" s="1"/>
  <c r="AK233" i="3"/>
  <c r="AL233" i="3" s="1"/>
  <c r="AM233" i="3" s="1"/>
  <c r="BC225" i="3" l="1"/>
  <c r="BD225" i="3" s="1"/>
  <c r="AY225" i="3"/>
  <c r="AZ225" i="3" s="1"/>
  <c r="AX226" i="3" s="1"/>
  <c r="AK234" i="3"/>
  <c r="AL234" i="3" s="1"/>
  <c r="AM234" i="3" s="1"/>
  <c r="BC226" i="3" l="1"/>
  <c r="BD226" i="3" s="1"/>
  <c r="AY226" i="3"/>
  <c r="AZ226" i="3" s="1"/>
  <c r="AX227" i="3" s="1"/>
  <c r="AK235" i="3"/>
  <c r="AL235" i="3" s="1"/>
  <c r="AM235" i="3" s="1"/>
  <c r="BC227" i="3" l="1"/>
  <c r="BD227" i="3" s="1"/>
  <c r="AY227" i="3"/>
  <c r="AZ227" i="3" s="1"/>
  <c r="AX228" i="3" s="1"/>
  <c r="AK236" i="3"/>
  <c r="AL236" i="3" s="1"/>
  <c r="AM236" i="3" s="1"/>
  <c r="BC228" i="3" l="1"/>
  <c r="BD228" i="3" s="1"/>
  <c r="AY228" i="3"/>
  <c r="AZ228" i="3" s="1"/>
  <c r="AX229" i="3" s="1"/>
  <c r="AK237" i="3"/>
  <c r="AL237" i="3" s="1"/>
  <c r="AM237" i="3" s="1"/>
  <c r="BC229" i="3" l="1"/>
  <c r="BD229" i="3" s="1"/>
  <c r="AY229" i="3"/>
  <c r="AZ229" i="3" s="1"/>
  <c r="AX230" i="3" s="1"/>
  <c r="AK238" i="3"/>
  <c r="AL238" i="3" s="1"/>
  <c r="AM238" i="3" s="1"/>
  <c r="BC230" i="3" l="1"/>
  <c r="BD230" i="3" s="1"/>
  <c r="AY230" i="3"/>
  <c r="AZ230" i="3" s="1"/>
  <c r="AX231" i="3" s="1"/>
  <c r="AK239" i="3"/>
  <c r="AL239" i="3" s="1"/>
  <c r="AM239" i="3" s="1"/>
  <c r="BC231" i="3" l="1"/>
  <c r="BD231" i="3" s="1"/>
  <c r="AY231" i="3"/>
  <c r="AZ231" i="3" s="1"/>
  <c r="AX232" i="3" s="1"/>
  <c r="AK240" i="3"/>
  <c r="AL240" i="3" s="1"/>
  <c r="AM240" i="3" s="1"/>
  <c r="BC232" i="3" l="1"/>
  <c r="BD232" i="3" s="1"/>
  <c r="AY232" i="3"/>
  <c r="AZ232" i="3" s="1"/>
  <c r="AX233" i="3" s="1"/>
  <c r="AK241" i="3"/>
  <c r="AL241" i="3" s="1"/>
  <c r="AM241" i="3" s="1"/>
  <c r="BC233" i="3" l="1"/>
  <c r="BD233" i="3" s="1"/>
  <c r="AY233" i="3"/>
  <c r="AZ233" i="3" s="1"/>
  <c r="AX234" i="3" s="1"/>
  <c r="AK242" i="3"/>
  <c r="AL242" i="3" s="1"/>
  <c r="AM242" i="3" s="1"/>
  <c r="BC234" i="3" l="1"/>
  <c r="BD234" i="3" s="1"/>
  <c r="AY234" i="3"/>
  <c r="AZ234" i="3" s="1"/>
  <c r="AX235" i="3" s="1"/>
  <c r="AK243" i="3"/>
  <c r="AL243" i="3" s="1"/>
  <c r="AM243" i="3" s="1"/>
  <c r="BC235" i="3" l="1"/>
  <c r="BD235" i="3" s="1"/>
  <c r="AY235" i="3"/>
  <c r="AZ235" i="3" s="1"/>
  <c r="AX236" i="3" s="1"/>
  <c r="AK244" i="3"/>
  <c r="AL244" i="3" s="1"/>
  <c r="AM244" i="3" s="1"/>
  <c r="BC236" i="3" l="1"/>
  <c r="BD236" i="3" s="1"/>
  <c r="AY236" i="3"/>
  <c r="AZ236" i="3" s="1"/>
  <c r="AX237" i="3" s="1"/>
  <c r="AK245" i="3"/>
  <c r="AL245" i="3" s="1"/>
  <c r="AM245" i="3" s="1"/>
  <c r="BC237" i="3" l="1"/>
  <c r="BD237" i="3" s="1"/>
  <c r="AY237" i="3"/>
  <c r="AZ237" i="3" s="1"/>
  <c r="AX238" i="3" s="1"/>
  <c r="AK246" i="3"/>
  <c r="AL246" i="3" s="1"/>
  <c r="AM246" i="3" s="1"/>
  <c r="BC238" i="3" l="1"/>
  <c r="BD238" i="3" s="1"/>
  <c r="AY238" i="3"/>
  <c r="AZ238" i="3" s="1"/>
  <c r="AX239" i="3" s="1"/>
  <c r="AK247" i="3"/>
  <c r="AL247" i="3" s="1"/>
  <c r="AM247" i="3" s="1"/>
  <c r="BC239" i="3" l="1"/>
  <c r="BD239" i="3" s="1"/>
  <c r="AY239" i="3"/>
  <c r="AZ239" i="3" s="1"/>
  <c r="AX240" i="3" s="1"/>
  <c r="AK248" i="3"/>
  <c r="AL248" i="3" s="1"/>
  <c r="AM248" i="3" s="1"/>
  <c r="BC240" i="3" l="1"/>
  <c r="BD240" i="3" s="1"/>
  <c r="AY240" i="3"/>
  <c r="AZ240" i="3" s="1"/>
  <c r="AX241" i="3" s="1"/>
  <c r="AK249" i="3"/>
  <c r="AL249" i="3" s="1"/>
  <c r="AM249" i="3" s="1"/>
  <c r="BC241" i="3" l="1"/>
  <c r="BD241" i="3" s="1"/>
  <c r="AY241" i="3"/>
  <c r="AZ241" i="3" s="1"/>
  <c r="AX242" i="3" s="1"/>
  <c r="AK250" i="3"/>
  <c r="AL250" i="3" s="1"/>
  <c r="AM250" i="3" s="1"/>
  <c r="BC242" i="3" l="1"/>
  <c r="BD242" i="3" s="1"/>
  <c r="AY242" i="3"/>
  <c r="AZ242" i="3" s="1"/>
  <c r="AX243" i="3" s="1"/>
  <c r="AK251" i="3"/>
  <c r="AL251" i="3" s="1"/>
  <c r="AM251" i="3" s="1"/>
  <c r="BC243" i="3" l="1"/>
  <c r="BD243" i="3" s="1"/>
  <c r="AY243" i="3"/>
  <c r="AZ243" i="3" s="1"/>
  <c r="AX244" i="3" s="1"/>
  <c r="AK252" i="3"/>
  <c r="AL252" i="3" s="1"/>
  <c r="AM252" i="3" s="1"/>
  <c r="BC244" i="3" l="1"/>
  <c r="BD244" i="3" s="1"/>
  <c r="AY244" i="3"/>
  <c r="AZ244" i="3" s="1"/>
  <c r="AX245" i="3" s="1"/>
  <c r="AK253" i="3"/>
  <c r="AL253" i="3" s="1"/>
  <c r="AM253" i="3" s="1"/>
  <c r="BC245" i="3" l="1"/>
  <c r="BD245" i="3" s="1"/>
  <c r="AY245" i="3"/>
  <c r="AZ245" i="3" s="1"/>
  <c r="AX246" i="3" s="1"/>
  <c r="AK254" i="3"/>
  <c r="AL254" i="3" s="1"/>
  <c r="AM254" i="3" s="1"/>
  <c r="BC246" i="3" l="1"/>
  <c r="BD246" i="3" s="1"/>
  <c r="AY246" i="3"/>
  <c r="AZ246" i="3" s="1"/>
  <c r="AX247" i="3" s="1"/>
  <c r="AK255" i="3"/>
  <c r="AL255" i="3" s="1"/>
  <c r="AM255" i="3" s="1"/>
  <c r="BC247" i="3" l="1"/>
  <c r="BD247" i="3" s="1"/>
  <c r="AY247" i="3"/>
  <c r="AZ247" i="3" s="1"/>
  <c r="AX248" i="3" s="1"/>
  <c r="AK256" i="3"/>
  <c r="AL256" i="3" s="1"/>
  <c r="AM256" i="3" s="1"/>
  <c r="BC248" i="3" l="1"/>
  <c r="BD248" i="3" s="1"/>
  <c r="AY248" i="3"/>
  <c r="AZ248" i="3" s="1"/>
  <c r="AX249" i="3" s="1"/>
  <c r="AK257" i="3"/>
  <c r="AL257" i="3" s="1"/>
  <c r="AM257" i="3" s="1"/>
  <c r="BC249" i="3" l="1"/>
  <c r="BD249" i="3" s="1"/>
  <c r="AY249" i="3"/>
  <c r="AZ249" i="3" s="1"/>
  <c r="AX250" i="3" s="1"/>
  <c r="AK258" i="3"/>
  <c r="AL258" i="3" s="1"/>
  <c r="AM258" i="3" s="1"/>
  <c r="BC250" i="3" l="1"/>
  <c r="BD250" i="3" s="1"/>
  <c r="AY250" i="3"/>
  <c r="AZ250" i="3" s="1"/>
  <c r="AX251" i="3" s="1"/>
  <c r="AK259" i="3"/>
  <c r="AL259" i="3" s="1"/>
  <c r="AM259" i="3" s="1"/>
  <c r="BC251" i="3" l="1"/>
  <c r="BD251" i="3" s="1"/>
  <c r="AY251" i="3"/>
  <c r="AZ251" i="3" s="1"/>
  <c r="AX252" i="3" s="1"/>
  <c r="AK260" i="3"/>
  <c r="AL260" i="3" s="1"/>
  <c r="AM260" i="3" s="1"/>
  <c r="BC252" i="3" l="1"/>
  <c r="BD252" i="3" s="1"/>
  <c r="AY252" i="3"/>
  <c r="AZ252" i="3" s="1"/>
  <c r="AX253" i="3" s="1"/>
  <c r="AK261" i="3"/>
  <c r="AL261" i="3" s="1"/>
  <c r="AM261" i="3" s="1"/>
  <c r="BC253" i="3" l="1"/>
  <c r="BD253" i="3" s="1"/>
  <c r="AY253" i="3"/>
  <c r="AZ253" i="3" s="1"/>
  <c r="AX254" i="3" s="1"/>
  <c r="AK262" i="3"/>
  <c r="AL262" i="3" s="1"/>
  <c r="AM262" i="3" s="1"/>
  <c r="BC254" i="3" l="1"/>
  <c r="BD254" i="3" s="1"/>
  <c r="AY254" i="3"/>
  <c r="AZ254" i="3" s="1"/>
  <c r="AX255" i="3" s="1"/>
  <c r="AK263" i="3"/>
  <c r="AL263" i="3" s="1"/>
  <c r="AM263" i="3" s="1"/>
  <c r="BC255" i="3" l="1"/>
  <c r="BD255" i="3" s="1"/>
  <c r="AY255" i="3"/>
  <c r="AZ255" i="3" s="1"/>
  <c r="AX256" i="3" s="1"/>
  <c r="AK264" i="3"/>
  <c r="AL264" i="3" s="1"/>
  <c r="AM264" i="3" s="1"/>
  <c r="BC256" i="3" l="1"/>
  <c r="BD256" i="3" s="1"/>
  <c r="AY256" i="3"/>
  <c r="AZ256" i="3" s="1"/>
  <c r="AX257" i="3" s="1"/>
  <c r="AK265" i="3"/>
  <c r="AL265" i="3" s="1"/>
  <c r="AM265" i="3" s="1"/>
  <c r="BC257" i="3" l="1"/>
  <c r="BD257" i="3" s="1"/>
  <c r="AY257" i="3"/>
  <c r="AZ257" i="3" s="1"/>
  <c r="AX258" i="3" s="1"/>
  <c r="AK266" i="3"/>
  <c r="AL266" i="3" s="1"/>
  <c r="AM266" i="3" s="1"/>
  <c r="BC258" i="3" l="1"/>
  <c r="BD258" i="3" s="1"/>
  <c r="AY258" i="3"/>
  <c r="AZ258" i="3" s="1"/>
  <c r="AX259" i="3" s="1"/>
  <c r="AK267" i="3"/>
  <c r="AL267" i="3" s="1"/>
  <c r="AM267" i="3" s="1"/>
  <c r="BC259" i="3" l="1"/>
  <c r="BD259" i="3" s="1"/>
  <c r="AY259" i="3"/>
  <c r="AZ259" i="3" s="1"/>
  <c r="AX260" i="3" s="1"/>
  <c r="AK268" i="3"/>
  <c r="AL268" i="3" s="1"/>
  <c r="AM268" i="3" s="1"/>
  <c r="BC260" i="3" l="1"/>
  <c r="BD260" i="3" s="1"/>
  <c r="AY260" i="3"/>
  <c r="AZ260" i="3" s="1"/>
  <c r="AX261" i="3" s="1"/>
  <c r="AK269" i="3"/>
  <c r="AL269" i="3" s="1"/>
  <c r="AM269" i="3" s="1"/>
  <c r="BC261" i="3" l="1"/>
  <c r="BD261" i="3" s="1"/>
  <c r="AY261" i="3"/>
  <c r="AZ261" i="3" s="1"/>
  <c r="AX262" i="3" s="1"/>
  <c r="AK270" i="3"/>
  <c r="AL270" i="3" s="1"/>
  <c r="AM270" i="3" s="1"/>
  <c r="BC262" i="3" l="1"/>
  <c r="BD262" i="3" s="1"/>
  <c r="AY262" i="3"/>
  <c r="AZ262" i="3" s="1"/>
  <c r="AX263" i="3" s="1"/>
  <c r="AK271" i="3"/>
  <c r="AL271" i="3" s="1"/>
  <c r="AM271" i="3" s="1"/>
  <c r="BC263" i="3" l="1"/>
  <c r="BD263" i="3" s="1"/>
  <c r="AY263" i="3"/>
  <c r="AZ263" i="3" s="1"/>
  <c r="AX264" i="3" s="1"/>
  <c r="AK272" i="3"/>
  <c r="AL272" i="3" s="1"/>
  <c r="AM272" i="3" s="1"/>
  <c r="BC264" i="3" l="1"/>
  <c r="BD264" i="3" s="1"/>
  <c r="AY264" i="3"/>
  <c r="AZ264" i="3" s="1"/>
  <c r="AX265" i="3" s="1"/>
  <c r="AK273" i="3"/>
  <c r="AL273" i="3" s="1"/>
  <c r="AM273" i="3" s="1"/>
  <c r="BC265" i="3" l="1"/>
  <c r="BD265" i="3" s="1"/>
  <c r="AY265" i="3"/>
  <c r="AZ265" i="3" s="1"/>
  <c r="AX266" i="3" s="1"/>
  <c r="AK274" i="3"/>
  <c r="AL274" i="3" s="1"/>
  <c r="AM274" i="3" s="1"/>
  <c r="BC266" i="3" l="1"/>
  <c r="BD266" i="3" s="1"/>
  <c r="AY266" i="3"/>
  <c r="AZ266" i="3" s="1"/>
  <c r="AX267" i="3" s="1"/>
  <c r="AK275" i="3"/>
  <c r="AL275" i="3" s="1"/>
  <c r="AM275" i="3" s="1"/>
  <c r="BC267" i="3" l="1"/>
  <c r="BD267" i="3" s="1"/>
  <c r="AY267" i="3"/>
  <c r="AZ267" i="3" s="1"/>
  <c r="AX268" i="3" s="1"/>
  <c r="AK276" i="3"/>
  <c r="AL276" i="3" s="1"/>
  <c r="AM276" i="3" s="1"/>
  <c r="BC268" i="3" l="1"/>
  <c r="BD268" i="3" s="1"/>
  <c r="AY268" i="3"/>
  <c r="AZ268" i="3" s="1"/>
  <c r="AX269" i="3" s="1"/>
  <c r="AK277" i="3"/>
  <c r="AL277" i="3" s="1"/>
  <c r="AM277" i="3" s="1"/>
  <c r="BC269" i="3" l="1"/>
  <c r="BD269" i="3" s="1"/>
  <c r="AY269" i="3"/>
  <c r="AZ269" i="3" s="1"/>
  <c r="AX270" i="3" s="1"/>
  <c r="AK278" i="3"/>
  <c r="AL278" i="3" s="1"/>
  <c r="AM278" i="3" s="1"/>
  <c r="BC270" i="3" l="1"/>
  <c r="BD270" i="3" s="1"/>
  <c r="AY270" i="3"/>
  <c r="AZ270" i="3" s="1"/>
  <c r="AX271" i="3" s="1"/>
  <c r="AK279" i="3"/>
  <c r="AL279" i="3" s="1"/>
  <c r="AM279" i="3" s="1"/>
  <c r="BC271" i="3" l="1"/>
  <c r="BD271" i="3" s="1"/>
  <c r="AY271" i="3"/>
  <c r="AZ271" i="3" s="1"/>
  <c r="AX272" i="3" s="1"/>
  <c r="AK280" i="3"/>
  <c r="AL280" i="3" s="1"/>
  <c r="AM280" i="3" s="1"/>
  <c r="BC272" i="3" l="1"/>
  <c r="BD272" i="3" s="1"/>
  <c r="AY272" i="3"/>
  <c r="AZ272" i="3" s="1"/>
  <c r="AX273" i="3" s="1"/>
  <c r="AK281" i="3"/>
  <c r="AL281" i="3" s="1"/>
  <c r="AM281" i="3" s="1"/>
  <c r="BC273" i="3" l="1"/>
  <c r="BD273" i="3" s="1"/>
  <c r="AY273" i="3"/>
  <c r="AZ273" i="3" s="1"/>
  <c r="AX274" i="3" s="1"/>
  <c r="AK282" i="3"/>
  <c r="AL282" i="3" s="1"/>
  <c r="AM282" i="3" s="1"/>
  <c r="BC274" i="3" l="1"/>
  <c r="BD274" i="3" s="1"/>
  <c r="AY274" i="3"/>
  <c r="AZ274" i="3" s="1"/>
  <c r="AX275" i="3" s="1"/>
  <c r="AK283" i="3"/>
  <c r="AL283" i="3" s="1"/>
  <c r="AM283" i="3" s="1"/>
  <c r="BC275" i="3" l="1"/>
  <c r="BD275" i="3" s="1"/>
  <c r="AY275" i="3"/>
  <c r="AZ275" i="3" s="1"/>
  <c r="AX276" i="3" s="1"/>
  <c r="AK284" i="3"/>
  <c r="AL284" i="3" s="1"/>
  <c r="AM284" i="3" s="1"/>
  <c r="BC276" i="3" l="1"/>
  <c r="BD276" i="3" s="1"/>
  <c r="AY276" i="3"/>
  <c r="AZ276" i="3" s="1"/>
  <c r="AX277" i="3" s="1"/>
  <c r="AK285" i="3"/>
  <c r="AL285" i="3" s="1"/>
  <c r="AM285" i="3" s="1"/>
  <c r="BC277" i="3" l="1"/>
  <c r="BD277" i="3" s="1"/>
  <c r="AY277" i="3"/>
  <c r="AZ277" i="3" s="1"/>
  <c r="AX278" i="3" s="1"/>
  <c r="AK286" i="3"/>
  <c r="AL286" i="3" s="1"/>
  <c r="AM286" i="3" s="1"/>
  <c r="BC278" i="3" l="1"/>
  <c r="BD278" i="3" s="1"/>
  <c r="AY278" i="3"/>
  <c r="AZ278" i="3" s="1"/>
  <c r="AX279" i="3" s="1"/>
  <c r="AK287" i="3"/>
  <c r="AL287" i="3" s="1"/>
  <c r="AM287" i="3" s="1"/>
  <c r="BC279" i="3" l="1"/>
  <c r="BD279" i="3" s="1"/>
  <c r="AY279" i="3"/>
  <c r="AZ279" i="3" s="1"/>
  <c r="AX280" i="3" s="1"/>
  <c r="AK288" i="3"/>
  <c r="AL288" i="3" s="1"/>
  <c r="AM288" i="3" s="1"/>
  <c r="BC280" i="3" l="1"/>
  <c r="BD280" i="3" s="1"/>
  <c r="AY280" i="3"/>
  <c r="AZ280" i="3" s="1"/>
  <c r="AX281" i="3" s="1"/>
  <c r="AK289" i="3"/>
  <c r="AL289" i="3" s="1"/>
  <c r="AM289" i="3" s="1"/>
  <c r="BC281" i="3" l="1"/>
  <c r="BD281" i="3" s="1"/>
  <c r="AY281" i="3"/>
  <c r="AZ281" i="3" s="1"/>
  <c r="AX282" i="3" s="1"/>
  <c r="AK290" i="3"/>
  <c r="AL290" i="3" s="1"/>
  <c r="AM290" i="3" s="1"/>
  <c r="BC282" i="3" l="1"/>
  <c r="BD282" i="3" s="1"/>
  <c r="AY282" i="3"/>
  <c r="AZ282" i="3" s="1"/>
  <c r="AX283" i="3" s="1"/>
  <c r="AK291" i="3"/>
  <c r="AL291" i="3" s="1"/>
  <c r="AM291" i="3" s="1"/>
  <c r="BC283" i="3" l="1"/>
  <c r="BD283" i="3" s="1"/>
  <c r="AY283" i="3"/>
  <c r="AZ283" i="3" s="1"/>
  <c r="AX284" i="3" s="1"/>
  <c r="AK292" i="3"/>
  <c r="AL292" i="3" s="1"/>
  <c r="AM292" i="3" s="1"/>
  <c r="BC284" i="3" l="1"/>
  <c r="BD284" i="3" s="1"/>
  <c r="AY284" i="3"/>
  <c r="AZ284" i="3" s="1"/>
  <c r="AX285" i="3" s="1"/>
  <c r="AK293" i="3"/>
  <c r="AL293" i="3" s="1"/>
  <c r="AM293" i="3" s="1"/>
  <c r="BC285" i="3" l="1"/>
  <c r="BD285" i="3" s="1"/>
  <c r="AY285" i="3"/>
  <c r="AZ285" i="3" s="1"/>
  <c r="AX286" i="3" s="1"/>
  <c r="AK294" i="3"/>
  <c r="AL294" i="3" s="1"/>
  <c r="AM294" i="3" s="1"/>
  <c r="BC286" i="3" l="1"/>
  <c r="BD286" i="3" s="1"/>
  <c r="AY286" i="3"/>
  <c r="AZ286" i="3" s="1"/>
  <c r="AX287" i="3" s="1"/>
  <c r="AK295" i="3"/>
  <c r="AL295" i="3" s="1"/>
  <c r="AM295" i="3" s="1"/>
  <c r="BC287" i="3" l="1"/>
  <c r="BD287" i="3" s="1"/>
  <c r="AY287" i="3"/>
  <c r="AZ287" i="3" s="1"/>
  <c r="AX288" i="3" s="1"/>
  <c r="AK296" i="3"/>
  <c r="AL296" i="3" s="1"/>
  <c r="AM296" i="3" s="1"/>
  <c r="BC288" i="3" l="1"/>
  <c r="BD288" i="3" s="1"/>
  <c r="AY288" i="3"/>
  <c r="AZ288" i="3" s="1"/>
  <c r="AX289" i="3" s="1"/>
  <c r="AK297" i="3"/>
  <c r="AL297" i="3" s="1"/>
  <c r="AM297" i="3" s="1"/>
  <c r="BC289" i="3" l="1"/>
  <c r="BD289" i="3" s="1"/>
  <c r="AY289" i="3"/>
  <c r="AZ289" i="3" s="1"/>
  <c r="AX290" i="3" s="1"/>
  <c r="AK298" i="3"/>
  <c r="AL298" i="3" s="1"/>
  <c r="AM298" i="3" s="1"/>
  <c r="BC290" i="3" l="1"/>
  <c r="BD290" i="3" s="1"/>
  <c r="AY290" i="3"/>
  <c r="AZ290" i="3" s="1"/>
  <c r="AX291" i="3" s="1"/>
  <c r="AK299" i="3"/>
  <c r="AL299" i="3" s="1"/>
  <c r="AM299" i="3" s="1"/>
  <c r="BC291" i="3" l="1"/>
  <c r="BD291" i="3" s="1"/>
  <c r="AY291" i="3"/>
  <c r="AZ291" i="3" s="1"/>
  <c r="AX292" i="3" s="1"/>
  <c r="AK300" i="3"/>
  <c r="AL300" i="3" s="1"/>
  <c r="AM300" i="3" s="1"/>
  <c r="BC292" i="3" l="1"/>
  <c r="BD292" i="3" s="1"/>
  <c r="AY292" i="3"/>
  <c r="AZ292" i="3" s="1"/>
  <c r="AX293" i="3" s="1"/>
  <c r="AK301" i="3"/>
  <c r="AL301" i="3" s="1"/>
  <c r="AM301" i="3" s="1"/>
  <c r="BC293" i="3" l="1"/>
  <c r="BD293" i="3" s="1"/>
  <c r="AY293" i="3"/>
  <c r="AZ293" i="3" s="1"/>
  <c r="AX294" i="3" s="1"/>
  <c r="AK302" i="3"/>
  <c r="AL302" i="3" s="1"/>
  <c r="AM302" i="3" s="1"/>
  <c r="BC294" i="3" l="1"/>
  <c r="BD294" i="3" s="1"/>
  <c r="AY294" i="3"/>
  <c r="AZ294" i="3" s="1"/>
  <c r="AX295" i="3" s="1"/>
  <c r="AK303" i="3"/>
  <c r="AL303" i="3" s="1"/>
  <c r="AM303" i="3" s="1"/>
  <c r="BC295" i="3" l="1"/>
  <c r="BD295" i="3" s="1"/>
  <c r="AY295" i="3"/>
  <c r="AZ295" i="3" s="1"/>
  <c r="AX296" i="3" s="1"/>
  <c r="AK304" i="3"/>
  <c r="AL304" i="3" s="1"/>
  <c r="AM304" i="3" s="1"/>
  <c r="BC296" i="3" l="1"/>
  <c r="BD296" i="3" s="1"/>
  <c r="AY296" i="3"/>
  <c r="AZ296" i="3" s="1"/>
  <c r="AX297" i="3" s="1"/>
  <c r="AK305" i="3"/>
  <c r="AL305" i="3" s="1"/>
  <c r="AM305" i="3" s="1"/>
  <c r="BC297" i="3" l="1"/>
  <c r="BD297" i="3" s="1"/>
  <c r="AY297" i="3"/>
  <c r="AZ297" i="3" s="1"/>
  <c r="AX298" i="3" s="1"/>
  <c r="AK306" i="3"/>
  <c r="AL306" i="3" s="1"/>
  <c r="AM306" i="3" s="1"/>
  <c r="BC298" i="3" l="1"/>
  <c r="BD298" i="3" s="1"/>
  <c r="AY298" i="3"/>
  <c r="AZ298" i="3" s="1"/>
  <c r="AX299" i="3" s="1"/>
  <c r="AK307" i="3"/>
  <c r="AL307" i="3" s="1"/>
  <c r="AM307" i="3" s="1"/>
  <c r="BC299" i="3" l="1"/>
  <c r="BD299" i="3" s="1"/>
  <c r="AY299" i="3"/>
  <c r="AZ299" i="3" s="1"/>
  <c r="AX300" i="3" s="1"/>
  <c r="AK308" i="3"/>
  <c r="AL308" i="3" s="1"/>
  <c r="AM308" i="3" s="1"/>
  <c r="BC300" i="3" l="1"/>
  <c r="BD300" i="3" s="1"/>
  <c r="AY300" i="3"/>
  <c r="AZ300" i="3" s="1"/>
  <c r="AX301" i="3" s="1"/>
  <c r="AK309" i="3"/>
  <c r="AL309" i="3" s="1"/>
  <c r="AM309" i="3" s="1"/>
  <c r="BC301" i="3" l="1"/>
  <c r="BD301" i="3" s="1"/>
  <c r="AY301" i="3"/>
  <c r="AZ301" i="3" s="1"/>
  <c r="AX302" i="3" s="1"/>
  <c r="AK310" i="3"/>
  <c r="AL310" i="3" s="1"/>
  <c r="AM310" i="3" s="1"/>
  <c r="BC302" i="3" l="1"/>
  <c r="BD302" i="3" s="1"/>
  <c r="AY302" i="3"/>
  <c r="AZ302" i="3" s="1"/>
  <c r="AX303" i="3" s="1"/>
  <c r="AK311" i="3"/>
  <c r="AL311" i="3" s="1"/>
  <c r="AM311" i="3" s="1"/>
  <c r="BC303" i="3" l="1"/>
  <c r="BD303" i="3" s="1"/>
  <c r="AY303" i="3"/>
  <c r="AZ303" i="3" s="1"/>
  <c r="AX304" i="3" s="1"/>
  <c r="AK312" i="3"/>
  <c r="AL312" i="3" s="1"/>
  <c r="AM312" i="3" s="1"/>
  <c r="BC304" i="3" l="1"/>
  <c r="BD304" i="3" s="1"/>
  <c r="AY304" i="3"/>
  <c r="AZ304" i="3" s="1"/>
  <c r="AX305" i="3" s="1"/>
  <c r="AK313" i="3"/>
  <c r="AL313" i="3" s="1"/>
  <c r="AM313" i="3" s="1"/>
  <c r="BC305" i="3" l="1"/>
  <c r="BD305" i="3" s="1"/>
  <c r="AY305" i="3"/>
  <c r="AZ305" i="3" s="1"/>
  <c r="AX306" i="3" s="1"/>
  <c r="AK314" i="3"/>
  <c r="AL314" i="3" s="1"/>
  <c r="AM314" i="3" s="1"/>
  <c r="BC306" i="3" l="1"/>
  <c r="BD306" i="3" s="1"/>
  <c r="AY306" i="3"/>
  <c r="AZ306" i="3" s="1"/>
  <c r="AX307" i="3" s="1"/>
  <c r="AK315" i="3"/>
  <c r="AL315" i="3" s="1"/>
  <c r="AM315" i="3" s="1"/>
  <c r="BC307" i="3" l="1"/>
  <c r="BD307" i="3" s="1"/>
  <c r="AY307" i="3"/>
  <c r="AZ307" i="3" s="1"/>
  <c r="AX308" i="3" s="1"/>
  <c r="AK316" i="3"/>
  <c r="AL316" i="3" s="1"/>
  <c r="AM316" i="3" s="1"/>
  <c r="BC308" i="3" l="1"/>
  <c r="BD308" i="3" s="1"/>
  <c r="AY308" i="3"/>
  <c r="AZ308" i="3" s="1"/>
  <c r="AX309" i="3" s="1"/>
  <c r="AK317" i="3"/>
  <c r="AL317" i="3" s="1"/>
  <c r="AM317" i="3" s="1"/>
  <c r="BC309" i="3" l="1"/>
  <c r="BD309" i="3" s="1"/>
  <c r="AY309" i="3"/>
  <c r="AZ309" i="3" s="1"/>
  <c r="AX310" i="3" s="1"/>
  <c r="AK318" i="3"/>
  <c r="AL318" i="3" s="1"/>
  <c r="AM318" i="3" s="1"/>
  <c r="BC310" i="3" l="1"/>
  <c r="BD310" i="3" s="1"/>
  <c r="AY310" i="3"/>
  <c r="AZ310" i="3" s="1"/>
  <c r="AX311" i="3" s="1"/>
  <c r="AK319" i="3"/>
  <c r="AL319" i="3" s="1"/>
  <c r="AM319" i="3" s="1"/>
  <c r="BC311" i="3" l="1"/>
  <c r="BD311" i="3" s="1"/>
  <c r="AY311" i="3"/>
  <c r="AZ311" i="3" s="1"/>
  <c r="AX312" i="3" s="1"/>
  <c r="AK320" i="3"/>
  <c r="AL320" i="3" s="1"/>
  <c r="AM320" i="3" s="1"/>
  <c r="BC312" i="3" l="1"/>
  <c r="BD312" i="3" s="1"/>
  <c r="AY312" i="3"/>
  <c r="AZ312" i="3" s="1"/>
  <c r="AX313" i="3" s="1"/>
  <c r="AK321" i="3"/>
  <c r="AL321" i="3" s="1"/>
  <c r="AM321" i="3" s="1"/>
  <c r="BC313" i="3" l="1"/>
  <c r="BD313" i="3" s="1"/>
  <c r="AY313" i="3"/>
  <c r="AZ313" i="3" s="1"/>
  <c r="AX314" i="3" s="1"/>
  <c r="AK322" i="3"/>
  <c r="AL322" i="3" s="1"/>
  <c r="AM322" i="3" s="1"/>
  <c r="BC314" i="3" l="1"/>
  <c r="BD314" i="3" s="1"/>
  <c r="AY314" i="3"/>
  <c r="AZ314" i="3" s="1"/>
  <c r="AX315" i="3" s="1"/>
  <c r="AK323" i="3"/>
  <c r="AL323" i="3" s="1"/>
  <c r="AM323" i="3" s="1"/>
  <c r="BC315" i="3" l="1"/>
  <c r="BD315" i="3" s="1"/>
  <c r="AY315" i="3"/>
  <c r="AZ315" i="3" s="1"/>
  <c r="AX316" i="3" s="1"/>
  <c r="AK324" i="3"/>
  <c r="AL324" i="3" s="1"/>
  <c r="AM324" i="3" s="1"/>
  <c r="BC316" i="3" l="1"/>
  <c r="BD316" i="3" s="1"/>
  <c r="AY316" i="3"/>
  <c r="AZ316" i="3" s="1"/>
  <c r="AX317" i="3" s="1"/>
  <c r="AK325" i="3"/>
  <c r="AL325" i="3" s="1"/>
  <c r="AM325" i="3" s="1"/>
  <c r="BC317" i="3" l="1"/>
  <c r="BD317" i="3" s="1"/>
  <c r="AY317" i="3"/>
  <c r="AZ317" i="3" s="1"/>
  <c r="AX318" i="3" s="1"/>
  <c r="AK326" i="3"/>
  <c r="AL326" i="3" s="1"/>
  <c r="AM326" i="3" s="1"/>
  <c r="BC318" i="3" l="1"/>
  <c r="BD318" i="3" s="1"/>
  <c r="AY318" i="3"/>
  <c r="AZ318" i="3" s="1"/>
  <c r="AX319" i="3" s="1"/>
  <c r="AK327" i="3"/>
  <c r="AL327" i="3" s="1"/>
  <c r="AM327" i="3" s="1"/>
  <c r="BC319" i="3" l="1"/>
  <c r="BD319" i="3" s="1"/>
  <c r="AY319" i="3"/>
  <c r="AZ319" i="3" s="1"/>
  <c r="AX320" i="3" s="1"/>
  <c r="AK328" i="3"/>
  <c r="AL328" i="3" s="1"/>
  <c r="AM328" i="3" s="1"/>
  <c r="BC320" i="3" l="1"/>
  <c r="BD320" i="3" s="1"/>
  <c r="AY320" i="3"/>
  <c r="AZ320" i="3" s="1"/>
  <c r="AX321" i="3" s="1"/>
  <c r="AK329" i="3"/>
  <c r="AL329" i="3" s="1"/>
  <c r="AM329" i="3" s="1"/>
  <c r="BC321" i="3" l="1"/>
  <c r="BD321" i="3" s="1"/>
  <c r="AY321" i="3"/>
  <c r="AZ321" i="3" s="1"/>
  <c r="AX322" i="3" s="1"/>
  <c r="AK330" i="3"/>
  <c r="AL330" i="3" s="1"/>
  <c r="AM330" i="3" s="1"/>
  <c r="BC322" i="3" l="1"/>
  <c r="BD322" i="3" s="1"/>
  <c r="AY322" i="3"/>
  <c r="AZ322" i="3" s="1"/>
  <c r="AX323" i="3" s="1"/>
  <c r="AK331" i="3"/>
  <c r="AL331" i="3" s="1"/>
  <c r="AM331" i="3" s="1"/>
  <c r="BC323" i="3" l="1"/>
  <c r="BD323" i="3" s="1"/>
  <c r="AY323" i="3"/>
  <c r="AZ323" i="3" s="1"/>
  <c r="AX324" i="3" s="1"/>
  <c r="AK332" i="3"/>
  <c r="AL332" i="3" s="1"/>
  <c r="AM332" i="3" s="1"/>
  <c r="BC324" i="3" l="1"/>
  <c r="BD324" i="3" s="1"/>
  <c r="AY324" i="3"/>
  <c r="AZ324" i="3" s="1"/>
  <c r="AX325" i="3" s="1"/>
  <c r="AK333" i="3"/>
  <c r="AL333" i="3" s="1"/>
  <c r="AM333" i="3" s="1"/>
  <c r="BC325" i="3" l="1"/>
  <c r="BD325" i="3" s="1"/>
  <c r="AY325" i="3"/>
  <c r="AZ325" i="3" s="1"/>
  <c r="AX326" i="3" s="1"/>
  <c r="AK334" i="3"/>
  <c r="AL334" i="3" s="1"/>
  <c r="AM334" i="3" s="1"/>
  <c r="BC326" i="3" l="1"/>
  <c r="BD326" i="3" s="1"/>
  <c r="AY326" i="3"/>
  <c r="AZ326" i="3" s="1"/>
  <c r="AX327" i="3" s="1"/>
  <c r="AK335" i="3"/>
  <c r="AL335" i="3" s="1"/>
  <c r="AM335" i="3" s="1"/>
  <c r="BC327" i="3" l="1"/>
  <c r="BD327" i="3" s="1"/>
  <c r="AY327" i="3"/>
  <c r="AZ327" i="3" s="1"/>
  <c r="AX328" i="3" s="1"/>
  <c r="AK336" i="3"/>
  <c r="AL336" i="3" s="1"/>
  <c r="AM336" i="3" s="1"/>
  <c r="BC328" i="3" l="1"/>
  <c r="BD328" i="3" s="1"/>
  <c r="AY328" i="3"/>
  <c r="AZ328" i="3" s="1"/>
  <c r="AX329" i="3" s="1"/>
  <c r="AK337" i="3"/>
  <c r="AL337" i="3" s="1"/>
  <c r="AM337" i="3" s="1"/>
  <c r="BC329" i="3" l="1"/>
  <c r="BD329" i="3" s="1"/>
  <c r="AY329" i="3"/>
  <c r="AZ329" i="3" s="1"/>
  <c r="AX330" i="3" s="1"/>
  <c r="AK338" i="3"/>
  <c r="AL338" i="3" s="1"/>
  <c r="AM338" i="3" s="1"/>
  <c r="BC330" i="3" l="1"/>
  <c r="BD330" i="3" s="1"/>
  <c r="AY330" i="3"/>
  <c r="AZ330" i="3" s="1"/>
  <c r="AX331" i="3" s="1"/>
  <c r="AK339" i="3"/>
  <c r="AL339" i="3" s="1"/>
  <c r="AM339" i="3" s="1"/>
  <c r="BC331" i="3" l="1"/>
  <c r="BD331" i="3" s="1"/>
  <c r="AY331" i="3"/>
  <c r="AZ331" i="3" s="1"/>
  <c r="AX332" i="3" s="1"/>
  <c r="AK340" i="3"/>
  <c r="AL340" i="3" s="1"/>
  <c r="AM340" i="3" s="1"/>
  <c r="BC332" i="3" l="1"/>
  <c r="BD332" i="3" s="1"/>
  <c r="AY332" i="3"/>
  <c r="AZ332" i="3" s="1"/>
  <c r="AX333" i="3" s="1"/>
  <c r="AK341" i="3"/>
  <c r="AL341" i="3" s="1"/>
  <c r="AM341" i="3" s="1"/>
  <c r="BC333" i="3" l="1"/>
  <c r="BD333" i="3" s="1"/>
  <c r="AY333" i="3"/>
  <c r="AZ333" i="3" s="1"/>
  <c r="AX334" i="3" s="1"/>
  <c r="AK342" i="3"/>
  <c r="AL342" i="3" s="1"/>
  <c r="AM342" i="3" s="1"/>
  <c r="BC334" i="3" l="1"/>
  <c r="BD334" i="3" s="1"/>
  <c r="AY334" i="3"/>
  <c r="AZ334" i="3" s="1"/>
  <c r="AX335" i="3" s="1"/>
  <c r="AK343" i="3"/>
  <c r="AL343" i="3" s="1"/>
  <c r="AM343" i="3" s="1"/>
  <c r="BC335" i="3" l="1"/>
  <c r="BD335" i="3" s="1"/>
  <c r="AY335" i="3"/>
  <c r="AZ335" i="3" s="1"/>
  <c r="AX336" i="3" s="1"/>
  <c r="AK344" i="3"/>
  <c r="AL344" i="3" s="1"/>
  <c r="AM344" i="3" s="1"/>
  <c r="BC336" i="3" l="1"/>
  <c r="BD336" i="3" s="1"/>
  <c r="AY336" i="3"/>
  <c r="AZ336" i="3" s="1"/>
  <c r="AX337" i="3" s="1"/>
  <c r="AK345" i="3"/>
  <c r="AL345" i="3" s="1"/>
  <c r="AM345" i="3" s="1"/>
  <c r="BC337" i="3" l="1"/>
  <c r="BD337" i="3" s="1"/>
  <c r="AY337" i="3"/>
  <c r="AZ337" i="3" s="1"/>
  <c r="AX338" i="3" s="1"/>
  <c r="AK346" i="3"/>
  <c r="AL346" i="3" s="1"/>
  <c r="AM346" i="3" s="1"/>
  <c r="BC338" i="3" l="1"/>
  <c r="BD338" i="3" s="1"/>
  <c r="AY338" i="3"/>
  <c r="AZ338" i="3" s="1"/>
  <c r="AX339" i="3" s="1"/>
  <c r="AK347" i="3"/>
  <c r="AL347" i="3" s="1"/>
  <c r="AM347" i="3" s="1"/>
  <c r="BC339" i="3" l="1"/>
  <c r="BD339" i="3" s="1"/>
  <c r="AY339" i="3"/>
  <c r="AZ339" i="3" s="1"/>
  <c r="AX340" i="3" s="1"/>
  <c r="AK348" i="3"/>
  <c r="AL348" i="3" s="1"/>
  <c r="AM348" i="3" s="1"/>
  <c r="BC340" i="3" l="1"/>
  <c r="BD340" i="3" s="1"/>
  <c r="AY340" i="3"/>
  <c r="AZ340" i="3" s="1"/>
  <c r="AX341" i="3" s="1"/>
  <c r="AK349" i="3"/>
  <c r="AL349" i="3" s="1"/>
  <c r="AM349" i="3" s="1"/>
  <c r="BC341" i="3" l="1"/>
  <c r="BD341" i="3" s="1"/>
  <c r="AY341" i="3"/>
  <c r="AZ341" i="3" s="1"/>
  <c r="AX342" i="3" s="1"/>
  <c r="AK350" i="3"/>
  <c r="AL350" i="3" s="1"/>
  <c r="AM350" i="3" s="1"/>
  <c r="BC342" i="3" l="1"/>
  <c r="BD342" i="3" s="1"/>
  <c r="AY342" i="3"/>
  <c r="AZ342" i="3" s="1"/>
  <c r="AX343" i="3" s="1"/>
  <c r="AK351" i="3"/>
  <c r="AL351" i="3" s="1"/>
  <c r="AM351" i="3" s="1"/>
  <c r="BC343" i="3" l="1"/>
  <c r="BD343" i="3" s="1"/>
  <c r="AY343" i="3"/>
  <c r="AZ343" i="3" s="1"/>
  <c r="AX344" i="3" s="1"/>
  <c r="AK352" i="3"/>
  <c r="AL352" i="3" s="1"/>
  <c r="AM352" i="3" s="1"/>
  <c r="BC344" i="3" l="1"/>
  <c r="BD344" i="3" s="1"/>
  <c r="AY344" i="3"/>
  <c r="AZ344" i="3" s="1"/>
  <c r="AX345" i="3" s="1"/>
  <c r="AK353" i="3"/>
  <c r="AL353" i="3" s="1"/>
  <c r="AM353" i="3" s="1"/>
  <c r="BC345" i="3" l="1"/>
  <c r="BD345" i="3" s="1"/>
  <c r="AY345" i="3"/>
  <c r="AZ345" i="3" s="1"/>
  <c r="AX346" i="3" s="1"/>
  <c r="AK354" i="3"/>
  <c r="AL354" i="3" s="1"/>
  <c r="AM354" i="3" s="1"/>
  <c r="BC346" i="3" l="1"/>
  <c r="BD346" i="3" s="1"/>
  <c r="AY346" i="3"/>
  <c r="AZ346" i="3" s="1"/>
  <c r="AX347" i="3" s="1"/>
  <c r="AK355" i="3"/>
  <c r="AL355" i="3" s="1"/>
  <c r="AM355" i="3" s="1"/>
  <c r="BC347" i="3" l="1"/>
  <c r="BD347" i="3" s="1"/>
  <c r="AY347" i="3"/>
  <c r="AZ347" i="3" s="1"/>
  <c r="AX348" i="3" s="1"/>
  <c r="AK356" i="3"/>
  <c r="AL356" i="3" s="1"/>
  <c r="AM356" i="3" s="1"/>
  <c r="BC348" i="3" l="1"/>
  <c r="BD348" i="3" s="1"/>
  <c r="AY348" i="3"/>
  <c r="AZ348" i="3" s="1"/>
  <c r="AX349" i="3" s="1"/>
  <c r="AK357" i="3"/>
  <c r="AL357" i="3" s="1"/>
  <c r="AM357" i="3" s="1"/>
  <c r="BC349" i="3" l="1"/>
  <c r="BD349" i="3" s="1"/>
  <c r="AY349" i="3"/>
  <c r="AZ349" i="3" s="1"/>
  <c r="AX350" i="3" s="1"/>
  <c r="AK358" i="3"/>
  <c r="AL358" i="3" s="1"/>
  <c r="AM358" i="3" s="1"/>
  <c r="BC350" i="3" l="1"/>
  <c r="BD350" i="3" s="1"/>
  <c r="AY350" i="3"/>
  <c r="AZ350" i="3" s="1"/>
  <c r="AX351" i="3" s="1"/>
  <c r="AK359" i="3"/>
  <c r="AL359" i="3" s="1"/>
  <c r="AM359" i="3" s="1"/>
  <c r="BC351" i="3" l="1"/>
  <c r="BD351" i="3" s="1"/>
  <c r="AY351" i="3"/>
  <c r="AZ351" i="3" s="1"/>
  <c r="AX352" i="3" s="1"/>
  <c r="AK360" i="3"/>
  <c r="AL360" i="3" s="1"/>
  <c r="AM360" i="3" s="1"/>
  <c r="BC352" i="3" l="1"/>
  <c r="BD352" i="3" s="1"/>
  <c r="AY352" i="3"/>
  <c r="AZ352" i="3" s="1"/>
  <c r="AX353" i="3" s="1"/>
  <c r="AK361" i="3"/>
  <c r="AL361" i="3" s="1"/>
  <c r="AM361" i="3" s="1"/>
  <c r="BC353" i="3" l="1"/>
  <c r="BD353" i="3" s="1"/>
  <c r="AY353" i="3"/>
  <c r="AZ353" i="3" s="1"/>
  <c r="AX354" i="3" s="1"/>
  <c r="AK362" i="3"/>
  <c r="AL362" i="3" s="1"/>
  <c r="AM362" i="3" s="1"/>
  <c r="BC354" i="3" l="1"/>
  <c r="BD354" i="3" s="1"/>
  <c r="AY354" i="3"/>
  <c r="AZ354" i="3" s="1"/>
  <c r="AX355" i="3" s="1"/>
  <c r="AK363" i="3"/>
  <c r="AL363" i="3" s="1"/>
  <c r="AM363" i="3" s="1"/>
  <c r="BC355" i="3" l="1"/>
  <c r="BD355" i="3" s="1"/>
  <c r="AY355" i="3"/>
  <c r="AZ355" i="3" s="1"/>
  <c r="AX356" i="3" s="1"/>
  <c r="AK364" i="3"/>
  <c r="AL364" i="3" s="1"/>
  <c r="AM364" i="3" s="1"/>
  <c r="BC356" i="3" l="1"/>
  <c r="BD356" i="3" s="1"/>
  <c r="AY356" i="3"/>
  <c r="AZ356" i="3" s="1"/>
  <c r="AX357" i="3" s="1"/>
  <c r="AK365" i="3"/>
  <c r="AL365" i="3" s="1"/>
  <c r="AM365" i="3" s="1"/>
  <c r="BC357" i="3" l="1"/>
  <c r="BD357" i="3" s="1"/>
  <c r="AY357" i="3"/>
  <c r="AZ357" i="3" s="1"/>
  <c r="AX358" i="3" s="1"/>
  <c r="AK366" i="3"/>
  <c r="AL366" i="3" s="1"/>
  <c r="AM366" i="3" s="1"/>
  <c r="BC358" i="3" l="1"/>
  <c r="BD358" i="3" s="1"/>
  <c r="AY358" i="3"/>
  <c r="AZ358" i="3" s="1"/>
  <c r="AX359" i="3" s="1"/>
  <c r="AK367" i="3"/>
  <c r="AL367" i="3" s="1"/>
  <c r="AM367" i="3" s="1"/>
  <c r="BC359" i="3" l="1"/>
  <c r="BD359" i="3" s="1"/>
  <c r="AY359" i="3"/>
  <c r="AZ359" i="3" s="1"/>
  <c r="AX360" i="3" s="1"/>
  <c r="AK368" i="3"/>
  <c r="AL368" i="3" s="1"/>
  <c r="AM368" i="3" s="1"/>
  <c r="BC360" i="3" l="1"/>
  <c r="BD360" i="3" s="1"/>
  <c r="AY360" i="3"/>
  <c r="AZ360" i="3" s="1"/>
  <c r="AX361" i="3" s="1"/>
  <c r="AK369" i="3"/>
  <c r="AL369" i="3" s="1"/>
  <c r="AM369" i="3" s="1"/>
  <c r="BC361" i="3" l="1"/>
  <c r="BD361" i="3" s="1"/>
  <c r="AY361" i="3"/>
  <c r="AZ361" i="3" s="1"/>
  <c r="AX362" i="3" s="1"/>
  <c r="AK370" i="3"/>
  <c r="AL370" i="3" s="1"/>
  <c r="AM370" i="3" s="1"/>
  <c r="BC362" i="3" l="1"/>
  <c r="BD362" i="3" s="1"/>
  <c r="AY362" i="3"/>
  <c r="AZ362" i="3" s="1"/>
  <c r="AX363" i="3" s="1"/>
  <c r="AK371" i="3"/>
  <c r="AL371" i="3" s="1"/>
  <c r="AM371" i="3" s="1"/>
  <c r="BC363" i="3" l="1"/>
  <c r="BD363" i="3" s="1"/>
  <c r="AY363" i="3"/>
  <c r="AZ363" i="3" s="1"/>
  <c r="AX364" i="3" s="1"/>
  <c r="AK372" i="3"/>
  <c r="AL372" i="3" s="1"/>
  <c r="AM372" i="3" s="1"/>
  <c r="BC364" i="3" l="1"/>
  <c r="BD364" i="3" s="1"/>
  <c r="AY364" i="3"/>
  <c r="AZ364" i="3" s="1"/>
  <c r="AX365" i="3" s="1"/>
  <c r="AK373" i="3"/>
  <c r="AL373" i="3" s="1"/>
  <c r="AM373" i="3" s="1"/>
  <c r="BC365" i="3" l="1"/>
  <c r="BD365" i="3" s="1"/>
  <c r="AY365" i="3"/>
  <c r="AZ365" i="3" s="1"/>
  <c r="AX366" i="3" s="1"/>
  <c r="AK374" i="3"/>
  <c r="AL374" i="3" s="1"/>
  <c r="AM374" i="3" s="1"/>
  <c r="BC366" i="3" l="1"/>
  <c r="BD366" i="3" s="1"/>
  <c r="AY366" i="3"/>
  <c r="AZ366" i="3" s="1"/>
  <c r="AX367" i="3" s="1"/>
  <c r="AK375" i="3"/>
  <c r="AL375" i="3" s="1"/>
  <c r="AM375" i="3" s="1"/>
  <c r="BC367" i="3" l="1"/>
  <c r="BD367" i="3" s="1"/>
  <c r="AY367" i="3"/>
  <c r="AZ367" i="3" s="1"/>
  <c r="AX368" i="3" s="1"/>
  <c r="AK376" i="3"/>
  <c r="AL376" i="3" s="1"/>
  <c r="AM376" i="3" s="1"/>
  <c r="BC368" i="3" l="1"/>
  <c r="BD368" i="3" s="1"/>
  <c r="AY368" i="3"/>
  <c r="AZ368" i="3" s="1"/>
  <c r="AX369" i="3" s="1"/>
  <c r="AK377" i="3"/>
  <c r="AC18" i="3" s="1"/>
  <c r="BC369" i="3" l="1"/>
  <c r="BD369" i="3" s="1"/>
  <c r="AY369" i="3"/>
  <c r="AZ369" i="3" s="1"/>
  <c r="AX370" i="3" s="1"/>
  <c r="AL377" i="3"/>
  <c r="AC19" i="3" s="1"/>
  <c r="BC370" i="3" l="1"/>
  <c r="BD370" i="3" s="1"/>
  <c r="AY370" i="3"/>
  <c r="AZ370" i="3" s="1"/>
  <c r="AX371" i="3" s="1"/>
  <c r="AM377" i="3"/>
  <c r="AD20" i="3" s="1"/>
  <c r="BC371" i="3" l="1"/>
  <c r="BD371" i="3" s="1"/>
  <c r="AY371" i="3"/>
  <c r="AZ371" i="3" s="1"/>
  <c r="AX372" i="3" s="1"/>
  <c r="BC372" i="3" l="1"/>
  <c r="BD372" i="3" s="1"/>
  <c r="AY372" i="3"/>
  <c r="AZ372" i="3" s="1"/>
  <c r="AX373" i="3" s="1"/>
  <c r="BC373" i="3" l="1"/>
  <c r="BD373" i="3" s="1"/>
  <c r="AY373" i="3"/>
  <c r="AZ373" i="3" s="1"/>
  <c r="AX374" i="3" s="1"/>
  <c r="BC374" i="3" l="1"/>
  <c r="BD374" i="3" s="1"/>
  <c r="AY374" i="3"/>
  <c r="AZ374" i="3" s="1"/>
  <c r="AX375" i="3" s="1"/>
  <c r="BC375" i="3" l="1"/>
  <c r="BD375" i="3" s="1"/>
  <c r="AY375" i="3"/>
  <c r="AZ375" i="3" s="1"/>
  <c r="AX376" i="3" s="1"/>
  <c r="BC376" i="3" l="1"/>
  <c r="BD376" i="3" s="1"/>
  <c r="AY376" i="3"/>
  <c r="AZ376" i="3" s="1"/>
  <c r="AX377" i="3" l="1"/>
  <c r="AP18" i="3" s="1"/>
  <c r="BC377" i="3" l="1"/>
  <c r="BD377" i="3" s="1"/>
  <c r="AY377" i="3"/>
  <c r="BD378" i="3" l="1"/>
  <c r="O9" i="3" s="1"/>
  <c r="BC378" i="3"/>
  <c r="O6" i="3" s="1"/>
  <c r="AP19" i="3"/>
  <c r="AQ20" i="3" s="1"/>
  <c r="AZ377" i="3"/>
  <c r="E50" i="5" l="1"/>
  <c r="D13" i="11"/>
  <c r="D14" i="11" s="1"/>
  <c r="I31" i="14" s="1"/>
  <c r="C33" i="14" s="1"/>
  <c r="J5" i="11" l="1"/>
  <c r="C26" i="11"/>
  <c r="C24" i="11" s="1"/>
  <c r="E12" i="11" s="1"/>
  <c r="D29" i="11"/>
  <c r="D26" i="11"/>
  <c r="D24" i="11" s="1"/>
  <c r="C29" i="11"/>
  <c r="F52" i="11" l="1"/>
  <c r="J52" i="11"/>
  <c r="N52" i="11"/>
  <c r="R52" i="11"/>
  <c r="V52" i="11"/>
  <c r="E52" i="11"/>
  <c r="R15" i="14"/>
  <c r="R5" i="14" s="1"/>
  <c r="R4" i="14" s="1"/>
  <c r="V15" i="14"/>
  <c r="V5" i="14" s="1"/>
  <c r="V4" i="14" s="1"/>
  <c r="Z15" i="14"/>
  <c r="Z5" i="14" s="1"/>
  <c r="Z4" i="14" s="1"/>
  <c r="AD15" i="14"/>
  <c r="AD5" i="14" s="1"/>
  <c r="AD4" i="14" s="1"/>
  <c r="L52" i="11"/>
  <c r="T52" i="11"/>
  <c r="T15" i="14"/>
  <c r="T5" i="14" s="1"/>
  <c r="T4" i="14" s="1"/>
  <c r="AB15" i="14"/>
  <c r="AB5" i="14" s="1"/>
  <c r="AB4" i="14" s="1"/>
  <c r="AF15" i="14"/>
  <c r="AF5" i="14" s="1"/>
  <c r="AF4" i="14" s="1"/>
  <c r="I52" i="11"/>
  <c r="Q52" i="11"/>
  <c r="U52" i="11"/>
  <c r="U15" i="14"/>
  <c r="AC15" i="14"/>
  <c r="N15" i="14"/>
  <c r="G52" i="11"/>
  <c r="K52" i="11"/>
  <c r="O52" i="11"/>
  <c r="S52" i="11"/>
  <c r="W52" i="11"/>
  <c r="D52" i="11"/>
  <c r="S15" i="14"/>
  <c r="W15" i="14"/>
  <c r="AA15" i="14"/>
  <c r="AE15" i="14"/>
  <c r="H52" i="11"/>
  <c r="P52" i="11"/>
  <c r="P15" i="14"/>
  <c r="P5" i="14" s="1"/>
  <c r="P4" i="14" s="1"/>
  <c r="X15" i="14"/>
  <c r="X5" i="14" s="1"/>
  <c r="X4" i="14" s="1"/>
  <c r="O15" i="14"/>
  <c r="M52" i="11"/>
  <c r="Q15" i="14"/>
  <c r="Y15" i="14"/>
  <c r="AG15" i="14"/>
  <c r="X57" i="11"/>
  <c r="Y57" i="11"/>
  <c r="Z57" i="11"/>
  <c r="AA57" i="11"/>
  <c r="AB57" i="11"/>
  <c r="AC57" i="11"/>
  <c r="AE57" i="11"/>
  <c r="AF57" i="11"/>
  <c r="AG57" i="11"/>
  <c r="AD57" i="11"/>
  <c r="D57" i="11"/>
  <c r="S57" i="11"/>
  <c r="T57" i="11"/>
  <c r="H57" i="11"/>
  <c r="I57" i="11"/>
  <c r="U57" i="11"/>
  <c r="V57" i="11"/>
  <c r="J57" i="11"/>
  <c r="K57" i="11"/>
  <c r="W57" i="11"/>
  <c r="F57" i="11"/>
  <c r="L57" i="11"/>
  <c r="E57" i="11"/>
  <c r="M57" i="11"/>
  <c r="N57" i="11"/>
  <c r="O57" i="11"/>
  <c r="P57" i="11"/>
  <c r="Q57" i="11"/>
  <c r="G57" i="11"/>
  <c r="R57" i="11"/>
  <c r="E13" i="11"/>
  <c r="E14" i="11"/>
  <c r="N5" i="14" l="1"/>
  <c r="N4" i="14" s="1"/>
  <c r="M15" i="14"/>
  <c r="C52" i="11"/>
  <c r="C57" i="11"/>
  <c r="E33" i="5" s="1"/>
  <c r="H33" i="5" s="1"/>
  <c r="E32" i="5" l="1"/>
  <c r="H32" i="5" s="1"/>
  <c r="E37" i="5"/>
  <c r="H37" i="5" s="1"/>
  <c r="E42" i="5"/>
  <c r="H42" i="5" s="1"/>
  <c r="E43" i="5" l="1"/>
  <c r="H43" i="5"/>
  <c r="L3" i="3" l="1"/>
  <c r="Z17" i="3" s="1"/>
  <c r="E15" i="11"/>
  <c r="C17" i="11" l="1"/>
  <c r="B16" i="11"/>
  <c r="P26" i="3"/>
  <c r="P17" i="3" s="1"/>
  <c r="E16" i="11"/>
  <c r="E17" i="11" s="1"/>
  <c r="L9" i="3"/>
  <c r="X18" i="3"/>
  <c r="W265" i="3" l="1"/>
  <c r="W272" i="3"/>
  <c r="W362" i="3"/>
  <c r="W289" i="3"/>
  <c r="W363" i="3"/>
  <c r="W349" i="3"/>
  <c r="W377" i="3"/>
  <c r="W260" i="3"/>
  <c r="W304" i="3"/>
  <c r="W274" i="3"/>
  <c r="W281" i="3"/>
  <c r="W315" i="3"/>
  <c r="W258" i="3"/>
  <c r="W321" i="3"/>
  <c r="W347" i="3"/>
  <c r="W270" i="3"/>
  <c r="W310" i="3"/>
  <c r="W303" i="3"/>
  <c r="W287" i="3"/>
  <c r="W290" i="3"/>
  <c r="W375" i="3"/>
  <c r="W297" i="3"/>
  <c r="W271" i="3"/>
  <c r="W343" i="3"/>
  <c r="W353" i="3"/>
  <c r="W359" i="3"/>
  <c r="W291" i="3"/>
  <c r="W370" i="3"/>
  <c r="W346" i="3"/>
  <c r="W369" i="3"/>
  <c r="W280" i="3"/>
  <c r="W368" i="3"/>
  <c r="W313" i="3"/>
  <c r="W292" i="3"/>
  <c r="W306" i="3"/>
  <c r="W275" i="3"/>
  <c r="W261" i="3"/>
  <c r="W312" i="3"/>
  <c r="W279" i="3"/>
  <c r="W320" i="3"/>
  <c r="W288" i="3"/>
  <c r="W364" i="3"/>
  <c r="W330" i="3"/>
  <c r="W329" i="3"/>
  <c r="W314" i="3"/>
  <c r="W366" i="3"/>
  <c r="W318" i="3"/>
  <c r="W293" i="3"/>
  <c r="W334" i="3"/>
  <c r="W327" i="3"/>
  <c r="W268" i="3"/>
  <c r="W371" i="3"/>
  <c r="W267" i="3"/>
  <c r="W302" i="3"/>
  <c r="W345" i="3"/>
  <c r="W335" i="3"/>
  <c r="W311" i="3"/>
  <c r="W360" i="3"/>
  <c r="W325" i="3"/>
  <c r="W355" i="3"/>
  <c r="W273" i="3"/>
  <c r="W338" i="3"/>
  <c r="W358" i="3"/>
  <c r="W266" i="3"/>
  <c r="W333" i="3"/>
  <c r="W264" i="3"/>
  <c r="W356" i="3"/>
  <c r="W319" i="3"/>
  <c r="W262" i="3"/>
  <c r="W357" i="3"/>
  <c r="W372" i="3"/>
  <c r="W305" i="3"/>
  <c r="W300" i="3"/>
  <c r="W323" i="3"/>
  <c r="W351" i="3"/>
  <c r="W294" i="3"/>
  <c r="W286" i="3"/>
  <c r="W373" i="3"/>
  <c r="W361" i="3"/>
  <c r="W336" i="3"/>
  <c r="W269" i="3"/>
  <c r="W283" i="3"/>
  <c r="W337" i="3"/>
  <c r="W263" i="3"/>
  <c r="W308" i="3"/>
  <c r="W332" i="3"/>
  <c r="W278" i="3"/>
  <c r="W307" i="3"/>
  <c r="W299" i="3"/>
  <c r="W316" i="3"/>
  <c r="W282" i="3"/>
  <c r="W285" i="3"/>
  <c r="W326" i="3"/>
  <c r="W296" i="3"/>
  <c r="W277" i="3"/>
  <c r="W331" i="3"/>
  <c r="W352" i="3"/>
  <c r="W295" i="3"/>
  <c r="W328" i="3"/>
  <c r="W342" i="3"/>
  <c r="W354" i="3"/>
  <c r="W324" i="3"/>
  <c r="W301" i="3"/>
  <c r="W276" i="3"/>
  <c r="W339" i="3"/>
  <c r="W309" i="3"/>
  <c r="W259" i="3"/>
  <c r="W322" i="3"/>
  <c r="W348" i="3"/>
  <c r="W350" i="3"/>
  <c r="W367" i="3"/>
  <c r="W374" i="3"/>
  <c r="W365" i="3"/>
  <c r="W317" i="3"/>
  <c r="W298" i="3"/>
  <c r="W376" i="3"/>
  <c r="W341" i="3"/>
  <c r="W344" i="3"/>
  <c r="W284" i="3"/>
  <c r="W340" i="3"/>
  <c r="B13" i="13"/>
  <c r="W68" i="3"/>
  <c r="W41" i="3"/>
  <c r="W105" i="3"/>
  <c r="W169" i="3"/>
  <c r="W233" i="3"/>
  <c r="W22" i="3"/>
  <c r="W136" i="3"/>
  <c r="W222" i="3"/>
  <c r="W155" i="3"/>
  <c r="W122" i="3"/>
  <c r="W207" i="3"/>
  <c r="W134" i="3"/>
  <c r="W124" i="3"/>
  <c r="W75" i="3"/>
  <c r="W19" i="3"/>
  <c r="W139" i="3"/>
  <c r="W146" i="3"/>
  <c r="W51" i="3"/>
  <c r="W28" i="3"/>
  <c r="W49" i="3"/>
  <c r="W177" i="3"/>
  <c r="W168" i="3"/>
  <c r="W79" i="3"/>
  <c r="W239" i="3"/>
  <c r="W58" i="3"/>
  <c r="W59" i="3"/>
  <c r="W215" i="3"/>
  <c r="W91" i="3"/>
  <c r="W80" i="3"/>
  <c r="W101" i="3"/>
  <c r="W229" i="3"/>
  <c r="W40" i="3"/>
  <c r="W104" i="3"/>
  <c r="W77" i="3"/>
  <c r="W141" i="3"/>
  <c r="W205" i="3"/>
  <c r="W94" i="3"/>
  <c r="W184" i="3"/>
  <c r="W256" i="3"/>
  <c r="W71" i="3"/>
  <c r="W191" i="3"/>
  <c r="W82" i="3"/>
  <c r="W35" i="3"/>
  <c r="W44" i="3"/>
  <c r="W97" i="3"/>
  <c r="W209" i="3"/>
  <c r="W190" i="3"/>
  <c r="W47" i="3"/>
  <c r="W118" i="3"/>
  <c r="W48" i="3"/>
  <c r="W117" i="3"/>
  <c r="W245" i="3"/>
  <c r="W46" i="3"/>
  <c r="W216" i="3"/>
  <c r="W116" i="3"/>
  <c r="W128" i="3"/>
  <c r="W187" i="3"/>
  <c r="W188" i="3"/>
  <c r="W159" i="3"/>
  <c r="W192" i="3"/>
  <c r="W199" i="3"/>
  <c r="W36" i="3"/>
  <c r="W73" i="3"/>
  <c r="W137" i="3"/>
  <c r="W201" i="3"/>
  <c r="W86" i="3"/>
  <c r="W179" i="3"/>
  <c r="W63" i="3"/>
  <c r="W164" i="3"/>
  <c r="W198" i="3"/>
  <c r="W220" i="3"/>
  <c r="W50" i="3"/>
  <c r="W194" i="3"/>
  <c r="W76" i="3"/>
  <c r="W257" i="3"/>
  <c r="W154" i="3"/>
  <c r="W182" i="3"/>
  <c r="W178" i="3"/>
  <c r="W37" i="3"/>
  <c r="W72" i="3"/>
  <c r="W109" i="3"/>
  <c r="W237" i="3"/>
  <c r="W30" i="3"/>
  <c r="W227" i="3"/>
  <c r="W166" i="3"/>
  <c r="W127" i="3"/>
  <c r="W161" i="3"/>
  <c r="W102" i="3"/>
  <c r="W224" i="3"/>
  <c r="W219" i="3"/>
  <c r="W181" i="3"/>
  <c r="W152" i="3"/>
  <c r="W238" i="3"/>
  <c r="W150" i="3"/>
  <c r="W235" i="3"/>
  <c r="W174" i="3"/>
  <c r="W64" i="3"/>
  <c r="W197" i="3"/>
  <c r="W88" i="3"/>
  <c r="W189" i="3"/>
  <c r="W163" i="3"/>
  <c r="W39" i="3"/>
  <c r="W20" i="3"/>
  <c r="W84" i="3"/>
  <c r="W57" i="3"/>
  <c r="W121" i="3"/>
  <c r="W185" i="3"/>
  <c r="W249" i="3"/>
  <c r="W54" i="3"/>
  <c r="W158" i="3"/>
  <c r="W243" i="3"/>
  <c r="W203" i="3"/>
  <c r="W31" i="3"/>
  <c r="W143" i="3"/>
  <c r="W228" i="3"/>
  <c r="W42" i="3"/>
  <c r="W160" i="3"/>
  <c r="W210" i="3"/>
  <c r="W172" i="3"/>
  <c r="W135" i="3"/>
  <c r="W183" i="3"/>
  <c r="W208" i="3"/>
  <c r="W242" i="3"/>
  <c r="W60" i="3"/>
  <c r="W81" i="3"/>
  <c r="W225" i="3"/>
  <c r="W232" i="3"/>
  <c r="W176" i="3"/>
  <c r="W111" i="3"/>
  <c r="W90" i="3"/>
  <c r="W67" i="3"/>
  <c r="W96" i="3"/>
  <c r="W133" i="3"/>
  <c r="W78" i="3"/>
  <c r="W56" i="3"/>
  <c r="W29" i="3"/>
  <c r="W93" i="3"/>
  <c r="W157" i="3"/>
  <c r="W221" i="3"/>
  <c r="W120" i="3"/>
  <c r="W206" i="3"/>
  <c r="W103" i="3"/>
  <c r="W212" i="3"/>
  <c r="W171" i="3"/>
  <c r="W231" i="3"/>
  <c r="W156" i="3"/>
  <c r="W92" i="3"/>
  <c r="W129" i="3"/>
  <c r="W241" i="3"/>
  <c r="W38" i="3"/>
  <c r="W211" i="3"/>
  <c r="W132" i="3"/>
  <c r="W144" i="3"/>
  <c r="W167" i="3"/>
  <c r="W83" i="3"/>
  <c r="W21" i="3"/>
  <c r="W149" i="3"/>
  <c r="W110" i="3"/>
  <c r="W202" i="3"/>
  <c r="W23" i="3"/>
  <c r="W34" i="3"/>
  <c r="W151" i="3"/>
  <c r="W244" i="3"/>
  <c r="W119" i="3"/>
  <c r="W100" i="3"/>
  <c r="W246" i="3"/>
  <c r="W250" i="3"/>
  <c r="W74" i="3"/>
  <c r="W140" i="3"/>
  <c r="W27" i="3"/>
  <c r="W113" i="3"/>
  <c r="W70" i="3"/>
  <c r="W252" i="3"/>
  <c r="W32" i="3"/>
  <c r="W165" i="3"/>
  <c r="W131" i="3"/>
  <c r="W45" i="3"/>
  <c r="W173" i="3"/>
  <c r="W142" i="3"/>
  <c r="W234" i="3"/>
  <c r="W251" i="3"/>
  <c r="W33" i="3"/>
  <c r="W254" i="3"/>
  <c r="W175" i="3"/>
  <c r="W53" i="3"/>
  <c r="W123" i="3"/>
  <c r="W99" i="3"/>
  <c r="W138" i="3"/>
  <c r="W114" i="3"/>
  <c r="W87" i="3"/>
  <c r="W98" i="3"/>
  <c r="W52" i="3"/>
  <c r="W25" i="3"/>
  <c r="W89" i="3"/>
  <c r="W153" i="3"/>
  <c r="W217" i="3"/>
  <c r="W115" i="3"/>
  <c r="W200" i="3"/>
  <c r="W95" i="3"/>
  <c r="W186" i="3"/>
  <c r="W106" i="3"/>
  <c r="W240" i="3"/>
  <c r="W170" i="3"/>
  <c r="W112" i="3"/>
  <c r="W204" i="3"/>
  <c r="W108" i="3"/>
  <c r="W145" i="3"/>
  <c r="W126" i="3"/>
  <c r="W196" i="3"/>
  <c r="W18" i="3"/>
  <c r="Y18" i="3" s="1"/>
  <c r="Z18" i="3" s="1"/>
  <c r="W69" i="3"/>
  <c r="W24" i="3"/>
  <c r="W61" i="3"/>
  <c r="W125" i="3"/>
  <c r="W253" i="3"/>
  <c r="W62" i="3"/>
  <c r="W248" i="3"/>
  <c r="W214" i="3"/>
  <c r="W148" i="3"/>
  <c r="W255" i="3"/>
  <c r="W107" i="3"/>
  <c r="W226" i="3"/>
  <c r="W65" i="3"/>
  <c r="W193" i="3"/>
  <c r="W147" i="3"/>
  <c r="W218" i="3"/>
  <c r="W26" i="3"/>
  <c r="W130" i="3"/>
  <c r="W247" i="3"/>
  <c r="W85" i="3"/>
  <c r="W213" i="3"/>
  <c r="W195" i="3"/>
  <c r="W43" i="3"/>
  <c r="W223" i="3"/>
  <c r="W162" i="3"/>
  <c r="W55" i="3"/>
  <c r="W66" i="3"/>
  <c r="W236" i="3"/>
  <c r="W180" i="3"/>
  <c r="W230" i="3"/>
  <c r="B37" i="11"/>
  <c r="B38" i="11" s="1"/>
  <c r="C26" i="3"/>
  <c r="C17" i="3" s="1"/>
  <c r="C12" i="13" s="1"/>
  <c r="M17" i="3"/>
  <c r="C13" i="13" l="1"/>
  <c r="K18" i="3"/>
  <c r="J354" i="3"/>
  <c r="J309" i="3"/>
  <c r="J268" i="3"/>
  <c r="J353" i="3"/>
  <c r="J325" i="3"/>
  <c r="J289" i="3"/>
  <c r="J327" i="3"/>
  <c r="J236" i="3"/>
  <c r="J200" i="3"/>
  <c r="J164" i="3"/>
  <c r="J128" i="3"/>
  <c r="J315" i="3"/>
  <c r="J239" i="3"/>
  <c r="J203" i="3"/>
  <c r="J366" i="3"/>
  <c r="J186" i="3"/>
  <c r="J138" i="3"/>
  <c r="J95" i="3"/>
  <c r="J61" i="3"/>
  <c r="J174" i="3"/>
  <c r="J189" i="3"/>
  <c r="J116" i="3"/>
  <c r="J250" i="3"/>
  <c r="J153" i="3"/>
  <c r="J114" i="3"/>
  <c r="J72" i="3"/>
  <c r="J25" i="3"/>
  <c r="J27" i="3"/>
  <c r="J172" i="3"/>
  <c r="J38" i="3"/>
  <c r="J343" i="3"/>
  <c r="J304" i="3"/>
  <c r="J262" i="3"/>
  <c r="J352" i="3"/>
  <c r="J317" i="3"/>
  <c r="J287" i="3"/>
  <c r="J300" i="3"/>
  <c r="J235" i="3"/>
  <c r="J199" i="3"/>
  <c r="J163" i="3"/>
  <c r="J127" i="3"/>
  <c r="J306" i="3"/>
  <c r="J234" i="3"/>
  <c r="J198" i="3"/>
  <c r="J348" i="3"/>
  <c r="J183" i="3"/>
  <c r="J136" i="3"/>
  <c r="J94" i="3"/>
  <c r="J56" i="3"/>
  <c r="J171" i="3"/>
  <c r="J185" i="3"/>
  <c r="J111" i="3"/>
  <c r="J232" i="3"/>
  <c r="J150" i="3"/>
  <c r="J109" i="3"/>
  <c r="J64" i="3"/>
  <c r="J23" i="3"/>
  <c r="J30" i="3"/>
  <c r="J74" i="3"/>
  <c r="J231" i="3"/>
  <c r="J18" i="3"/>
  <c r="J340" i="3"/>
  <c r="J303" i="3"/>
  <c r="J261" i="3"/>
  <c r="J350" i="3"/>
  <c r="J316" i="3"/>
  <c r="J286" i="3"/>
  <c r="J291" i="3"/>
  <c r="J230" i="3"/>
  <c r="J194" i="3"/>
  <c r="J158" i="3"/>
  <c r="J371" i="3"/>
  <c r="J288" i="3"/>
  <c r="J233" i="3"/>
  <c r="J197" i="3"/>
  <c r="J339" i="3"/>
  <c r="J168" i="3"/>
  <c r="J122" i="3"/>
  <c r="J89" i="3"/>
  <c r="J55" i="3"/>
  <c r="J156" i="3"/>
  <c r="J167" i="3"/>
  <c r="J110" i="3"/>
  <c r="J214" i="3"/>
  <c r="J148" i="3"/>
  <c r="J108" i="3"/>
  <c r="J63" i="3"/>
  <c r="J77" i="3"/>
  <c r="J213" i="3"/>
  <c r="J68" i="3"/>
  <c r="J44" i="3"/>
  <c r="J377" i="3"/>
  <c r="J337" i="3"/>
  <c r="J298" i="3"/>
  <c r="J259" i="3"/>
  <c r="J349" i="3"/>
  <c r="J311" i="3"/>
  <c r="J278" i="3"/>
  <c r="J282" i="3"/>
  <c r="J229" i="3"/>
  <c r="J193" i="3"/>
  <c r="J157" i="3"/>
  <c r="J362" i="3"/>
  <c r="J281" i="3"/>
  <c r="J228" i="3"/>
  <c r="J192" i="3"/>
  <c r="J330" i="3"/>
  <c r="J165" i="3"/>
  <c r="J119" i="3"/>
  <c r="J88" i="3"/>
  <c r="J52" i="3"/>
  <c r="J40" i="3"/>
  <c r="J149" i="3"/>
  <c r="J105" i="3"/>
  <c r="J196" i="3"/>
  <c r="J137" i="3"/>
  <c r="J103" i="3"/>
  <c r="J58" i="3"/>
  <c r="J65" i="3"/>
  <c r="J75" i="3"/>
  <c r="J50" i="3"/>
  <c r="J376" i="3"/>
  <c r="J336" i="3"/>
  <c r="J297" i="3"/>
  <c r="J256" i="3"/>
  <c r="J347" i="3"/>
  <c r="J308" i="3"/>
  <c r="J277" i="3"/>
  <c r="J269" i="3"/>
  <c r="J224" i="3"/>
  <c r="J188" i="3"/>
  <c r="J152" i="3"/>
  <c r="J344" i="3"/>
  <c r="J276" i="3"/>
  <c r="J227" i="3"/>
  <c r="J191" i="3"/>
  <c r="J321" i="3"/>
  <c r="J237" i="3"/>
  <c r="J118" i="3"/>
  <c r="J85" i="3"/>
  <c r="J47" i="3"/>
  <c r="J32" i="3"/>
  <c r="J147" i="3"/>
  <c r="J104" i="3"/>
  <c r="J184" i="3"/>
  <c r="J135" i="3"/>
  <c r="J102" i="3"/>
  <c r="J57" i="3"/>
  <c r="J59" i="3"/>
  <c r="J69" i="3"/>
  <c r="J45" i="3"/>
  <c r="J375" i="3"/>
  <c r="J328" i="3"/>
  <c r="J295" i="3"/>
  <c r="J255" i="3"/>
  <c r="J346" i="3"/>
  <c r="J307" i="3"/>
  <c r="J272" i="3"/>
  <c r="J264" i="3"/>
  <c r="J223" i="3"/>
  <c r="J187" i="3"/>
  <c r="J151" i="3"/>
  <c r="J299" i="3"/>
  <c r="J267" i="3"/>
  <c r="J222" i="3"/>
  <c r="J359" i="3"/>
  <c r="J285" i="3"/>
  <c r="J219" i="3"/>
  <c r="J113" i="3"/>
  <c r="J80" i="3"/>
  <c r="J46" i="3"/>
  <c r="J28" i="3"/>
  <c r="J144" i="3"/>
  <c r="J99" i="3"/>
  <c r="J166" i="3"/>
  <c r="J132" i="3"/>
  <c r="J97" i="3"/>
  <c r="J49" i="3"/>
  <c r="J53" i="3"/>
  <c r="J51" i="3"/>
  <c r="J21" i="3"/>
  <c r="J370" i="3"/>
  <c r="J322" i="3"/>
  <c r="J294" i="3"/>
  <c r="J374" i="3"/>
  <c r="J335" i="3"/>
  <c r="J302" i="3"/>
  <c r="J271" i="3"/>
  <c r="J257" i="3"/>
  <c r="J218" i="3"/>
  <c r="J182" i="3"/>
  <c r="J146" i="3"/>
  <c r="J254" i="3"/>
  <c r="J258" i="3"/>
  <c r="J221" i="3"/>
  <c r="J341" i="3"/>
  <c r="J275" i="3"/>
  <c r="J201" i="3"/>
  <c r="J112" i="3"/>
  <c r="J79" i="3"/>
  <c r="J244" i="3"/>
  <c r="J26" i="3"/>
  <c r="J142" i="3"/>
  <c r="J93" i="3"/>
  <c r="J180" i="3"/>
  <c r="J130" i="3"/>
  <c r="J96" i="3"/>
  <c r="J48" i="3"/>
  <c r="J33" i="3"/>
  <c r="J78" i="3"/>
  <c r="J249" i="3"/>
  <c r="J369" i="3"/>
  <c r="J319" i="3"/>
  <c r="J283" i="3"/>
  <c r="J373" i="3"/>
  <c r="J334" i="3"/>
  <c r="J301" i="3"/>
  <c r="J266" i="3"/>
  <c r="J253" i="3"/>
  <c r="J217" i="3"/>
  <c r="J181" i="3"/>
  <c r="J145" i="3"/>
  <c r="J360" i="3"/>
  <c r="J252" i="3"/>
  <c r="J216" i="3"/>
  <c r="J323" i="3"/>
  <c r="J270" i="3"/>
  <c r="J179" i="3"/>
  <c r="J107" i="3"/>
  <c r="J76" i="3"/>
  <c r="J226" i="3"/>
  <c r="J22" i="3"/>
  <c r="J131" i="3"/>
  <c r="J92" i="3"/>
  <c r="J177" i="3"/>
  <c r="J124" i="3"/>
  <c r="J91" i="3"/>
  <c r="J43" i="3"/>
  <c r="J29" i="3"/>
  <c r="J54" i="3"/>
  <c r="J195" i="3"/>
  <c r="J364" i="3"/>
  <c r="J318" i="3"/>
  <c r="J280" i="3"/>
  <c r="J368" i="3"/>
  <c r="J332" i="3"/>
  <c r="J296" i="3"/>
  <c r="J265" i="3"/>
  <c r="J248" i="3"/>
  <c r="J212" i="3"/>
  <c r="J176" i="3"/>
  <c r="J140" i="3"/>
  <c r="J351" i="3"/>
  <c r="J251" i="3"/>
  <c r="J215" i="3"/>
  <c r="J314" i="3"/>
  <c r="J365" i="3"/>
  <c r="J161" i="3"/>
  <c r="J106" i="3"/>
  <c r="J71" i="3"/>
  <c r="J208" i="3"/>
  <c r="J20" i="3"/>
  <c r="J129" i="3"/>
  <c r="J87" i="3"/>
  <c r="J162" i="3"/>
  <c r="J123" i="3"/>
  <c r="J90" i="3"/>
  <c r="J41" i="3"/>
  <c r="J24" i="3"/>
  <c r="J42" i="3"/>
  <c r="J39" i="3"/>
  <c r="J358" i="3"/>
  <c r="J313" i="3"/>
  <c r="J279" i="3"/>
  <c r="J367" i="3"/>
  <c r="J331" i="3"/>
  <c r="J293" i="3"/>
  <c r="J372" i="3"/>
  <c r="J247" i="3"/>
  <c r="J211" i="3"/>
  <c r="J175" i="3"/>
  <c r="J139" i="3"/>
  <c r="J342" i="3"/>
  <c r="J246" i="3"/>
  <c r="J210" i="3"/>
  <c r="J305" i="3"/>
  <c r="J338" i="3"/>
  <c r="J154" i="3"/>
  <c r="J101" i="3"/>
  <c r="J70" i="3"/>
  <c r="J190" i="3"/>
  <c r="J243" i="3"/>
  <c r="J126" i="3"/>
  <c r="J86" i="3"/>
  <c r="J159" i="3"/>
  <c r="J121" i="3"/>
  <c r="J82" i="3"/>
  <c r="J37" i="3"/>
  <c r="J19" i="3"/>
  <c r="J60" i="3"/>
  <c r="J66" i="3"/>
  <c r="J357" i="3"/>
  <c r="J312" i="3"/>
  <c r="J274" i="3"/>
  <c r="J361" i="3"/>
  <c r="J329" i="3"/>
  <c r="J292" i="3"/>
  <c r="J363" i="3"/>
  <c r="J242" i="3"/>
  <c r="J206" i="3"/>
  <c r="J170" i="3"/>
  <c r="J134" i="3"/>
  <c r="J333" i="3"/>
  <c r="J245" i="3"/>
  <c r="J209" i="3"/>
  <c r="J263" i="3"/>
  <c r="J320" i="3"/>
  <c r="J143" i="3"/>
  <c r="J100" i="3"/>
  <c r="J67" i="3"/>
  <c r="J178" i="3"/>
  <c r="J225" i="3"/>
  <c r="J125" i="3"/>
  <c r="J84" i="3"/>
  <c r="J36" i="3"/>
  <c r="J120" i="3"/>
  <c r="J81" i="3"/>
  <c r="J35" i="3"/>
  <c r="B12" i="13"/>
  <c r="J173" i="3"/>
  <c r="J34" i="3"/>
  <c r="J355" i="3"/>
  <c r="J310" i="3"/>
  <c r="J273" i="3"/>
  <c r="J356" i="3"/>
  <c r="J326" i="3"/>
  <c r="J290" i="3"/>
  <c r="J345" i="3"/>
  <c r="J241" i="3"/>
  <c r="J205" i="3"/>
  <c r="J169" i="3"/>
  <c r="J133" i="3"/>
  <c r="J324" i="3"/>
  <c r="J240" i="3"/>
  <c r="J204" i="3"/>
  <c r="J260" i="3"/>
  <c r="J284" i="3"/>
  <c r="J141" i="3"/>
  <c r="J98" i="3"/>
  <c r="J62" i="3"/>
  <c r="J160" i="3"/>
  <c r="J207" i="3"/>
  <c r="J117" i="3"/>
  <c r="J83" i="3"/>
  <c r="J155" i="3"/>
  <c r="J115" i="3"/>
  <c r="J73" i="3"/>
  <c r="J31" i="3"/>
  <c r="J220" i="3"/>
  <c r="J202" i="3"/>
  <c r="J238" i="3"/>
  <c r="X19" i="3"/>
  <c r="B11" i="13" l="1"/>
  <c r="L18" i="3"/>
  <c r="M18" i="3" s="1"/>
  <c r="K19" i="3" s="1"/>
  <c r="L19" i="3" s="1"/>
  <c r="M19" i="3" s="1"/>
  <c r="K20" i="3" s="1"/>
  <c r="L20" i="3" s="1"/>
  <c r="M20" i="3" s="1"/>
  <c r="K21" i="3" s="1"/>
  <c r="Y19" i="3"/>
  <c r="C11" i="13" l="1"/>
  <c r="Z19" i="3"/>
  <c r="L21" i="3"/>
  <c r="M21" i="3" l="1"/>
  <c r="X20" i="3"/>
  <c r="Y20" i="3" l="1"/>
  <c r="K22" i="3"/>
  <c r="L22" i="3" s="1"/>
  <c r="M22" i="3" s="1"/>
  <c r="K23" i="3" l="1"/>
  <c r="L23" i="3" s="1"/>
  <c r="M23" i="3" s="1"/>
  <c r="Z20" i="3"/>
  <c r="X21" i="3" l="1"/>
  <c r="K24" i="3"/>
  <c r="L24" i="3" s="1"/>
  <c r="M24" i="3" s="1"/>
  <c r="K25" i="3" l="1"/>
  <c r="L25" i="3" s="1"/>
  <c r="M25" i="3" s="1"/>
  <c r="Y21" i="3"/>
  <c r="K26" i="3" l="1"/>
  <c r="L26" i="3" s="1"/>
  <c r="M26" i="3" s="1"/>
  <c r="Z21" i="3"/>
  <c r="X22" i="3" l="1"/>
  <c r="Y22" i="3" s="1"/>
  <c r="Z22" i="3" s="1"/>
  <c r="K27" i="3"/>
  <c r="L27" i="3" s="1"/>
  <c r="M27" i="3" s="1"/>
  <c r="X23" i="3" l="1"/>
  <c r="Y23" i="3" s="1"/>
  <c r="Z23" i="3" s="1"/>
  <c r="K28" i="3"/>
  <c r="L28" i="3" s="1"/>
  <c r="M28" i="3" s="1"/>
  <c r="K29" i="3" l="1"/>
  <c r="L29" i="3" s="1"/>
  <c r="M29" i="3" s="1"/>
  <c r="X24" i="3"/>
  <c r="Y24" i="3" s="1"/>
  <c r="Z24" i="3" s="1"/>
  <c r="X25" i="3" l="1"/>
  <c r="Y25" i="3" s="1"/>
  <c r="Z25" i="3" s="1"/>
  <c r="K30" i="3"/>
  <c r="L30" i="3" s="1"/>
  <c r="M30" i="3" s="1"/>
  <c r="K31" i="3" l="1"/>
  <c r="L31" i="3" s="1"/>
  <c r="M31" i="3" s="1"/>
  <c r="X26" i="3"/>
  <c r="Y26" i="3" s="1"/>
  <c r="Z26" i="3" s="1"/>
  <c r="K32" i="3" l="1"/>
  <c r="L32" i="3" s="1"/>
  <c r="M32" i="3" s="1"/>
  <c r="X27" i="3"/>
  <c r="Y27" i="3" s="1"/>
  <c r="Z27" i="3" s="1"/>
  <c r="X28" i="3" l="1"/>
  <c r="Y28" i="3" s="1"/>
  <c r="Z28" i="3" s="1"/>
  <c r="K33" i="3"/>
  <c r="L33" i="3" s="1"/>
  <c r="M33" i="3" s="1"/>
  <c r="X29" i="3" l="1"/>
  <c r="Y29" i="3" s="1"/>
  <c r="Z29" i="3" s="1"/>
  <c r="K34" i="3"/>
  <c r="L34" i="3" s="1"/>
  <c r="M34" i="3" s="1"/>
  <c r="K35" i="3" l="1"/>
  <c r="L35" i="3" s="1"/>
  <c r="M35" i="3" s="1"/>
  <c r="X30" i="3"/>
  <c r="Y30" i="3" s="1"/>
  <c r="Z30" i="3" s="1"/>
  <c r="K36" i="3" l="1"/>
  <c r="L36" i="3" s="1"/>
  <c r="M36" i="3" s="1"/>
  <c r="X31" i="3"/>
  <c r="Y31" i="3" s="1"/>
  <c r="Z31" i="3" s="1"/>
  <c r="K37" i="3" l="1"/>
  <c r="L37" i="3" s="1"/>
  <c r="M37" i="3" s="1"/>
  <c r="X32" i="3"/>
  <c r="Y32" i="3" s="1"/>
  <c r="Z32" i="3" s="1"/>
  <c r="X33" i="3" l="1"/>
  <c r="Y33" i="3" s="1"/>
  <c r="Z33" i="3" s="1"/>
  <c r="K38" i="3"/>
  <c r="L38" i="3" s="1"/>
  <c r="M38" i="3" s="1"/>
  <c r="K39" i="3" l="1"/>
  <c r="L39" i="3" s="1"/>
  <c r="M39" i="3" s="1"/>
  <c r="X34" i="3"/>
  <c r="Y34" i="3" s="1"/>
  <c r="Z34" i="3" s="1"/>
  <c r="K40" i="3" l="1"/>
  <c r="L40" i="3" s="1"/>
  <c r="M40" i="3" s="1"/>
  <c r="X35" i="3"/>
  <c r="Y35" i="3" s="1"/>
  <c r="Z35" i="3" s="1"/>
  <c r="K41" i="3" l="1"/>
  <c r="L41" i="3" s="1"/>
  <c r="M41" i="3" s="1"/>
  <c r="X36" i="3"/>
  <c r="Y36" i="3" s="1"/>
  <c r="Z36" i="3" s="1"/>
  <c r="X37" i="3" l="1"/>
  <c r="Y37" i="3" s="1"/>
  <c r="Z37" i="3" s="1"/>
  <c r="K42" i="3"/>
  <c r="L42" i="3" s="1"/>
  <c r="M42" i="3" s="1"/>
  <c r="K43" i="3" l="1"/>
  <c r="L43" i="3" s="1"/>
  <c r="M43" i="3" s="1"/>
  <c r="X38" i="3"/>
  <c r="Y38" i="3" s="1"/>
  <c r="Z38" i="3" s="1"/>
  <c r="X39" i="3" l="1"/>
  <c r="Y39" i="3" s="1"/>
  <c r="Z39" i="3" s="1"/>
  <c r="K44" i="3"/>
  <c r="L44" i="3" s="1"/>
  <c r="M44" i="3" s="1"/>
  <c r="K45" i="3" l="1"/>
  <c r="L45" i="3" s="1"/>
  <c r="M45" i="3" s="1"/>
  <c r="X40" i="3"/>
  <c r="Y40" i="3" s="1"/>
  <c r="Z40" i="3" s="1"/>
  <c r="X41" i="3" l="1"/>
  <c r="Y41" i="3" s="1"/>
  <c r="Z41" i="3" s="1"/>
  <c r="K46" i="3"/>
  <c r="L46" i="3" s="1"/>
  <c r="M46" i="3" s="1"/>
  <c r="K47" i="3" l="1"/>
  <c r="L47" i="3" s="1"/>
  <c r="M47" i="3" s="1"/>
  <c r="X42" i="3"/>
  <c r="Y42" i="3" s="1"/>
  <c r="Z42" i="3" s="1"/>
  <c r="K48" i="3" l="1"/>
  <c r="L48" i="3" s="1"/>
  <c r="M48" i="3" s="1"/>
  <c r="X43" i="3"/>
  <c r="Y43" i="3" s="1"/>
  <c r="Z43" i="3" s="1"/>
  <c r="K49" i="3" l="1"/>
  <c r="L49" i="3" s="1"/>
  <c r="M49" i="3" s="1"/>
  <c r="X44" i="3"/>
  <c r="Y44" i="3" s="1"/>
  <c r="Z44" i="3" s="1"/>
  <c r="K50" i="3" l="1"/>
  <c r="L50" i="3" s="1"/>
  <c r="M50" i="3" s="1"/>
  <c r="X45" i="3"/>
  <c r="Y45" i="3" s="1"/>
  <c r="Z45" i="3" s="1"/>
  <c r="X46" i="3" l="1"/>
  <c r="Y46" i="3" s="1"/>
  <c r="Z46" i="3" s="1"/>
  <c r="K51" i="3"/>
  <c r="L51" i="3" s="1"/>
  <c r="M51" i="3" s="1"/>
  <c r="K52" i="3" l="1"/>
  <c r="L52" i="3" s="1"/>
  <c r="M52" i="3" s="1"/>
  <c r="X47" i="3"/>
  <c r="Y47" i="3" s="1"/>
  <c r="Z47" i="3" s="1"/>
  <c r="K53" i="3" l="1"/>
  <c r="L53" i="3" s="1"/>
  <c r="M53" i="3" s="1"/>
  <c r="X48" i="3"/>
  <c r="Y48" i="3" s="1"/>
  <c r="Z48" i="3" s="1"/>
  <c r="X49" i="3" l="1"/>
  <c r="Y49" i="3" s="1"/>
  <c r="Z49" i="3" s="1"/>
  <c r="K54" i="3"/>
  <c r="L54" i="3" s="1"/>
  <c r="M54" i="3" s="1"/>
  <c r="X50" i="3" l="1"/>
  <c r="Y50" i="3" s="1"/>
  <c r="Z50" i="3" s="1"/>
  <c r="K55" i="3"/>
  <c r="L55" i="3" s="1"/>
  <c r="M55" i="3" s="1"/>
  <c r="X51" i="3" l="1"/>
  <c r="Y51" i="3" s="1"/>
  <c r="Z51" i="3" s="1"/>
  <c r="K56" i="3"/>
  <c r="L56" i="3" s="1"/>
  <c r="M56" i="3" s="1"/>
  <c r="X52" i="3" l="1"/>
  <c r="Y52" i="3" s="1"/>
  <c r="Z52" i="3" s="1"/>
  <c r="K57" i="3"/>
  <c r="L57" i="3" s="1"/>
  <c r="M57" i="3" s="1"/>
  <c r="X53" i="3" l="1"/>
  <c r="Y53" i="3" s="1"/>
  <c r="Z53" i="3" s="1"/>
  <c r="K58" i="3"/>
  <c r="L58" i="3" s="1"/>
  <c r="M58" i="3" s="1"/>
  <c r="X54" i="3" l="1"/>
  <c r="Y54" i="3" s="1"/>
  <c r="Z54" i="3" s="1"/>
  <c r="K59" i="3"/>
  <c r="L59" i="3" s="1"/>
  <c r="M59" i="3" s="1"/>
  <c r="X55" i="3" l="1"/>
  <c r="Y55" i="3" s="1"/>
  <c r="Z55" i="3" s="1"/>
  <c r="K60" i="3"/>
  <c r="L60" i="3" s="1"/>
  <c r="M60" i="3" s="1"/>
  <c r="K61" i="3" l="1"/>
  <c r="L61" i="3" s="1"/>
  <c r="M61" i="3" s="1"/>
  <c r="X56" i="3"/>
  <c r="Y56" i="3" s="1"/>
  <c r="Z56" i="3" s="1"/>
  <c r="X57" i="3" l="1"/>
  <c r="Y57" i="3" s="1"/>
  <c r="Z57" i="3" s="1"/>
  <c r="K62" i="3"/>
  <c r="L62" i="3" s="1"/>
  <c r="M62" i="3" s="1"/>
  <c r="K63" i="3" l="1"/>
  <c r="L63" i="3" s="1"/>
  <c r="M63" i="3" s="1"/>
  <c r="X58" i="3"/>
  <c r="Y58" i="3" s="1"/>
  <c r="Z58" i="3" s="1"/>
  <c r="K64" i="3" l="1"/>
  <c r="L64" i="3" s="1"/>
  <c r="M64" i="3" s="1"/>
  <c r="X59" i="3"/>
  <c r="Y59" i="3" s="1"/>
  <c r="Z59" i="3" s="1"/>
  <c r="K65" i="3" l="1"/>
  <c r="L65" i="3" s="1"/>
  <c r="M65" i="3" s="1"/>
  <c r="X60" i="3"/>
  <c r="Y60" i="3" s="1"/>
  <c r="Z60" i="3" s="1"/>
  <c r="X61" i="3" l="1"/>
  <c r="Y61" i="3" s="1"/>
  <c r="Z61" i="3" s="1"/>
  <c r="K66" i="3"/>
  <c r="L66" i="3" s="1"/>
  <c r="M66" i="3" s="1"/>
  <c r="K67" i="3" l="1"/>
  <c r="L67" i="3" s="1"/>
  <c r="M67" i="3" s="1"/>
  <c r="X62" i="3"/>
  <c r="Y62" i="3" s="1"/>
  <c r="Z62" i="3" s="1"/>
  <c r="K68" i="3" l="1"/>
  <c r="L68" i="3" s="1"/>
  <c r="M68" i="3" s="1"/>
  <c r="X63" i="3"/>
  <c r="Y63" i="3" s="1"/>
  <c r="Z63" i="3" s="1"/>
  <c r="X64" i="3" l="1"/>
  <c r="Y64" i="3" s="1"/>
  <c r="Z64" i="3" s="1"/>
  <c r="K69" i="3"/>
  <c r="L69" i="3" s="1"/>
  <c r="M69" i="3" s="1"/>
  <c r="X65" i="3" l="1"/>
  <c r="Y65" i="3" s="1"/>
  <c r="Z65" i="3" s="1"/>
  <c r="K70" i="3"/>
  <c r="L70" i="3" s="1"/>
  <c r="M70" i="3" s="1"/>
  <c r="X66" i="3" l="1"/>
  <c r="Y66" i="3" s="1"/>
  <c r="Z66" i="3" s="1"/>
  <c r="K71" i="3"/>
  <c r="L71" i="3" s="1"/>
  <c r="M71" i="3" s="1"/>
  <c r="X67" i="3" l="1"/>
  <c r="Y67" i="3" s="1"/>
  <c r="Z67" i="3" s="1"/>
  <c r="K72" i="3"/>
  <c r="L72" i="3" s="1"/>
  <c r="M72" i="3" s="1"/>
  <c r="X68" i="3" l="1"/>
  <c r="Y68" i="3" s="1"/>
  <c r="Z68" i="3" s="1"/>
  <c r="K73" i="3"/>
  <c r="L73" i="3" s="1"/>
  <c r="M73" i="3" s="1"/>
  <c r="X69" i="3" l="1"/>
  <c r="Y69" i="3" s="1"/>
  <c r="Z69" i="3" s="1"/>
  <c r="K74" i="3"/>
  <c r="L74" i="3" s="1"/>
  <c r="M74" i="3" s="1"/>
  <c r="K75" i="3" l="1"/>
  <c r="L75" i="3" s="1"/>
  <c r="M75" i="3" s="1"/>
  <c r="X70" i="3"/>
  <c r="Y70" i="3" s="1"/>
  <c r="Z70" i="3" s="1"/>
  <c r="X71" i="3" l="1"/>
  <c r="Y71" i="3" s="1"/>
  <c r="Z71" i="3" s="1"/>
  <c r="K76" i="3"/>
  <c r="L76" i="3" s="1"/>
  <c r="M76" i="3" s="1"/>
  <c r="K77" i="3" l="1"/>
  <c r="L77" i="3" s="1"/>
  <c r="M77" i="3" s="1"/>
  <c r="X72" i="3"/>
  <c r="Y72" i="3" s="1"/>
  <c r="Z72" i="3" s="1"/>
  <c r="X73" i="3" l="1"/>
  <c r="Y73" i="3" s="1"/>
  <c r="Z73" i="3" s="1"/>
  <c r="K78" i="3"/>
  <c r="L78" i="3" s="1"/>
  <c r="M78" i="3" s="1"/>
  <c r="X74" i="3" l="1"/>
  <c r="Y74" i="3" s="1"/>
  <c r="Z74" i="3" s="1"/>
  <c r="K79" i="3"/>
  <c r="L79" i="3" s="1"/>
  <c r="M79" i="3" s="1"/>
  <c r="X75" i="3" l="1"/>
  <c r="Y75" i="3" s="1"/>
  <c r="Z75" i="3" s="1"/>
  <c r="K80" i="3"/>
  <c r="L80" i="3" s="1"/>
  <c r="M80" i="3" s="1"/>
  <c r="X76" i="3" l="1"/>
  <c r="Y76" i="3" s="1"/>
  <c r="Z76" i="3" s="1"/>
  <c r="K81" i="3"/>
  <c r="L81" i="3" s="1"/>
  <c r="M81" i="3" s="1"/>
  <c r="K82" i="3" l="1"/>
  <c r="L82" i="3" s="1"/>
  <c r="M82" i="3" s="1"/>
  <c r="X77" i="3"/>
  <c r="Y77" i="3" s="1"/>
  <c r="Z77" i="3" s="1"/>
  <c r="X78" i="3" l="1"/>
  <c r="Y78" i="3" s="1"/>
  <c r="Z78" i="3" s="1"/>
  <c r="K83" i="3"/>
  <c r="L83" i="3" s="1"/>
  <c r="M83" i="3" s="1"/>
  <c r="K84" i="3" l="1"/>
  <c r="L84" i="3" s="1"/>
  <c r="M84" i="3" s="1"/>
  <c r="X79" i="3"/>
  <c r="Y79" i="3" s="1"/>
  <c r="Z79" i="3" s="1"/>
  <c r="X80" i="3" l="1"/>
  <c r="Y80" i="3" s="1"/>
  <c r="Z80" i="3" s="1"/>
  <c r="K85" i="3"/>
  <c r="L85" i="3" s="1"/>
  <c r="M85" i="3" s="1"/>
  <c r="K86" i="3" l="1"/>
  <c r="L86" i="3" s="1"/>
  <c r="M86" i="3" s="1"/>
  <c r="X81" i="3"/>
  <c r="Y81" i="3" s="1"/>
  <c r="Z81" i="3" s="1"/>
  <c r="X82" i="3" l="1"/>
  <c r="Y82" i="3" s="1"/>
  <c r="Z82" i="3" s="1"/>
  <c r="K87" i="3"/>
  <c r="L87" i="3" s="1"/>
  <c r="M87" i="3" s="1"/>
  <c r="K88" i="3" l="1"/>
  <c r="L88" i="3" s="1"/>
  <c r="M88" i="3" s="1"/>
  <c r="X83" i="3"/>
  <c r="Y83" i="3" s="1"/>
  <c r="Z83" i="3" s="1"/>
  <c r="X84" i="3" l="1"/>
  <c r="Y84" i="3" s="1"/>
  <c r="Z84" i="3" s="1"/>
  <c r="K89" i="3"/>
  <c r="L89" i="3" s="1"/>
  <c r="M89" i="3" s="1"/>
  <c r="K90" i="3" l="1"/>
  <c r="L90" i="3" s="1"/>
  <c r="M90" i="3" s="1"/>
  <c r="X85" i="3"/>
  <c r="Y85" i="3" s="1"/>
  <c r="Z85" i="3" s="1"/>
  <c r="K91" i="3" l="1"/>
  <c r="L91" i="3" s="1"/>
  <c r="M91" i="3" s="1"/>
  <c r="X86" i="3"/>
  <c r="Y86" i="3" s="1"/>
  <c r="Z86" i="3" s="1"/>
  <c r="K92" i="3" l="1"/>
  <c r="L92" i="3" s="1"/>
  <c r="M92" i="3" s="1"/>
  <c r="X87" i="3"/>
  <c r="Y87" i="3" s="1"/>
  <c r="Z87" i="3" s="1"/>
  <c r="X88" i="3" l="1"/>
  <c r="Y88" i="3" s="1"/>
  <c r="Z88" i="3" s="1"/>
  <c r="K93" i="3"/>
  <c r="L93" i="3" s="1"/>
  <c r="M93" i="3" s="1"/>
  <c r="K94" i="3" l="1"/>
  <c r="L94" i="3" s="1"/>
  <c r="M94" i="3" s="1"/>
  <c r="X89" i="3"/>
  <c r="Y89" i="3" s="1"/>
  <c r="Z89" i="3" s="1"/>
  <c r="X90" i="3" l="1"/>
  <c r="Y90" i="3" s="1"/>
  <c r="Z90" i="3" s="1"/>
  <c r="K95" i="3"/>
  <c r="L95" i="3" s="1"/>
  <c r="M95" i="3" s="1"/>
  <c r="K96" i="3" l="1"/>
  <c r="L96" i="3" s="1"/>
  <c r="M96" i="3" s="1"/>
  <c r="X91" i="3"/>
  <c r="Y91" i="3" s="1"/>
  <c r="Z91" i="3" s="1"/>
  <c r="X92" i="3" l="1"/>
  <c r="Y92" i="3" s="1"/>
  <c r="Z92" i="3" s="1"/>
  <c r="K97" i="3"/>
  <c r="L97" i="3" s="1"/>
  <c r="M97" i="3" s="1"/>
  <c r="K98" i="3" l="1"/>
  <c r="L98" i="3" s="1"/>
  <c r="M98" i="3" s="1"/>
  <c r="X93" i="3"/>
  <c r="Y93" i="3" s="1"/>
  <c r="Z93" i="3" s="1"/>
  <c r="X94" i="3" l="1"/>
  <c r="Y94" i="3" s="1"/>
  <c r="Z94" i="3" s="1"/>
  <c r="K99" i="3"/>
  <c r="L99" i="3" s="1"/>
  <c r="M99" i="3" s="1"/>
  <c r="K100" i="3" l="1"/>
  <c r="L100" i="3" s="1"/>
  <c r="M100" i="3" s="1"/>
  <c r="X95" i="3"/>
  <c r="Y95" i="3" s="1"/>
  <c r="Z95" i="3" s="1"/>
  <c r="X96" i="3" l="1"/>
  <c r="Y96" i="3" s="1"/>
  <c r="Z96" i="3" s="1"/>
  <c r="K101" i="3"/>
  <c r="L101" i="3" s="1"/>
  <c r="M101" i="3" s="1"/>
  <c r="K102" i="3" l="1"/>
  <c r="L102" i="3" s="1"/>
  <c r="M102" i="3" s="1"/>
  <c r="X97" i="3"/>
  <c r="Y97" i="3" s="1"/>
  <c r="Z97" i="3" s="1"/>
  <c r="X98" i="3" l="1"/>
  <c r="Y98" i="3" s="1"/>
  <c r="Z98" i="3" s="1"/>
  <c r="K103" i="3"/>
  <c r="L103" i="3" s="1"/>
  <c r="M103" i="3" s="1"/>
  <c r="K104" i="3" l="1"/>
  <c r="L104" i="3" s="1"/>
  <c r="M104" i="3" s="1"/>
  <c r="X99" i="3"/>
  <c r="Y99" i="3" s="1"/>
  <c r="Z99" i="3" s="1"/>
  <c r="X100" i="3" l="1"/>
  <c r="Y100" i="3" s="1"/>
  <c r="Z100" i="3" s="1"/>
  <c r="K105" i="3"/>
  <c r="L105" i="3" s="1"/>
  <c r="M105" i="3" s="1"/>
  <c r="K106" i="3" l="1"/>
  <c r="L106" i="3" s="1"/>
  <c r="M106" i="3" s="1"/>
  <c r="X101" i="3"/>
  <c r="Y101" i="3" s="1"/>
  <c r="Z101" i="3" s="1"/>
  <c r="X102" i="3" l="1"/>
  <c r="Y102" i="3" s="1"/>
  <c r="Z102" i="3" s="1"/>
  <c r="K107" i="3"/>
  <c r="L107" i="3" s="1"/>
  <c r="M107" i="3" s="1"/>
  <c r="K108" i="3" l="1"/>
  <c r="L108" i="3" s="1"/>
  <c r="M108" i="3" s="1"/>
  <c r="X103" i="3"/>
  <c r="Y103" i="3" s="1"/>
  <c r="Z103" i="3" s="1"/>
  <c r="X104" i="3" l="1"/>
  <c r="Y104" i="3" s="1"/>
  <c r="Z104" i="3" s="1"/>
  <c r="K109" i="3"/>
  <c r="L109" i="3" s="1"/>
  <c r="M109" i="3" s="1"/>
  <c r="K110" i="3" l="1"/>
  <c r="L110" i="3" s="1"/>
  <c r="M110" i="3" s="1"/>
  <c r="X105" i="3"/>
  <c r="Y105" i="3" s="1"/>
  <c r="Z105" i="3" s="1"/>
  <c r="X106" i="3" l="1"/>
  <c r="Y106" i="3" s="1"/>
  <c r="Z106" i="3" s="1"/>
  <c r="K111" i="3"/>
  <c r="L111" i="3" s="1"/>
  <c r="M111" i="3" s="1"/>
  <c r="K112" i="3" l="1"/>
  <c r="L112" i="3" s="1"/>
  <c r="M112" i="3" s="1"/>
  <c r="X107" i="3"/>
  <c r="Y107" i="3" s="1"/>
  <c r="Z107" i="3" s="1"/>
  <c r="X108" i="3" l="1"/>
  <c r="Y108" i="3" s="1"/>
  <c r="Z108" i="3" s="1"/>
  <c r="K113" i="3"/>
  <c r="L113" i="3" s="1"/>
  <c r="M113" i="3" s="1"/>
  <c r="K114" i="3" l="1"/>
  <c r="L114" i="3" s="1"/>
  <c r="M114" i="3" s="1"/>
  <c r="X109" i="3"/>
  <c r="Y109" i="3" s="1"/>
  <c r="Z109" i="3" s="1"/>
  <c r="X110" i="3" l="1"/>
  <c r="Y110" i="3" s="1"/>
  <c r="Z110" i="3" s="1"/>
  <c r="K115" i="3"/>
  <c r="L115" i="3" s="1"/>
  <c r="M115" i="3" s="1"/>
  <c r="X111" i="3" l="1"/>
  <c r="Y111" i="3" s="1"/>
  <c r="Z111" i="3" s="1"/>
  <c r="K116" i="3"/>
  <c r="L116" i="3" s="1"/>
  <c r="M116" i="3" s="1"/>
  <c r="K117" i="3" l="1"/>
  <c r="L117" i="3" s="1"/>
  <c r="M117" i="3" s="1"/>
  <c r="X112" i="3"/>
  <c r="Y112" i="3" s="1"/>
  <c r="Z112" i="3" s="1"/>
  <c r="X113" i="3" l="1"/>
  <c r="Y113" i="3" s="1"/>
  <c r="Z113" i="3" s="1"/>
  <c r="K118" i="3"/>
  <c r="L118" i="3" s="1"/>
  <c r="M118" i="3" s="1"/>
  <c r="K119" i="3" l="1"/>
  <c r="L119" i="3" s="1"/>
  <c r="M119" i="3" s="1"/>
  <c r="X114" i="3"/>
  <c r="Y114" i="3" s="1"/>
  <c r="Z114" i="3" s="1"/>
  <c r="X115" i="3" l="1"/>
  <c r="Y115" i="3" s="1"/>
  <c r="Z115" i="3" s="1"/>
  <c r="K120" i="3"/>
  <c r="L120" i="3" s="1"/>
  <c r="M120" i="3" s="1"/>
  <c r="K121" i="3" l="1"/>
  <c r="L121" i="3" s="1"/>
  <c r="M121" i="3" s="1"/>
  <c r="X116" i="3"/>
  <c r="Y116" i="3" s="1"/>
  <c r="Z116" i="3" s="1"/>
  <c r="X117" i="3" l="1"/>
  <c r="Y117" i="3" s="1"/>
  <c r="Z117" i="3" s="1"/>
  <c r="K122" i="3"/>
  <c r="L122" i="3" s="1"/>
  <c r="M122" i="3" s="1"/>
  <c r="K123" i="3" l="1"/>
  <c r="L123" i="3" s="1"/>
  <c r="M123" i="3" s="1"/>
  <c r="X118" i="3"/>
  <c r="Y118" i="3" s="1"/>
  <c r="Z118" i="3" s="1"/>
  <c r="X119" i="3" l="1"/>
  <c r="Y119" i="3" s="1"/>
  <c r="Z119" i="3" s="1"/>
  <c r="K124" i="3"/>
  <c r="L124" i="3" s="1"/>
  <c r="M124" i="3" s="1"/>
  <c r="X120" i="3" l="1"/>
  <c r="Y120" i="3" s="1"/>
  <c r="Z120" i="3" s="1"/>
  <c r="K125" i="3"/>
  <c r="L125" i="3" s="1"/>
  <c r="M125" i="3" s="1"/>
  <c r="K126" i="3" l="1"/>
  <c r="L126" i="3" s="1"/>
  <c r="M126" i="3" s="1"/>
  <c r="X121" i="3"/>
  <c r="Y121" i="3" s="1"/>
  <c r="Z121" i="3" s="1"/>
  <c r="X122" i="3" l="1"/>
  <c r="Y122" i="3" s="1"/>
  <c r="Z122" i="3" s="1"/>
  <c r="K127" i="3"/>
  <c r="L127" i="3" s="1"/>
  <c r="M127" i="3" s="1"/>
  <c r="K128" i="3" l="1"/>
  <c r="L128" i="3" s="1"/>
  <c r="M128" i="3" s="1"/>
  <c r="X123" i="3"/>
  <c r="Y123" i="3" s="1"/>
  <c r="Z123" i="3" s="1"/>
  <c r="X124" i="3" l="1"/>
  <c r="Y124" i="3" s="1"/>
  <c r="Z124" i="3" s="1"/>
  <c r="K129" i="3"/>
  <c r="L129" i="3" s="1"/>
  <c r="M129" i="3" s="1"/>
  <c r="K130" i="3" l="1"/>
  <c r="L130" i="3" s="1"/>
  <c r="M130" i="3" s="1"/>
  <c r="X125" i="3"/>
  <c r="Y125" i="3" s="1"/>
  <c r="Z125" i="3" s="1"/>
  <c r="X126" i="3" l="1"/>
  <c r="Y126" i="3" s="1"/>
  <c r="Z126" i="3" s="1"/>
  <c r="K131" i="3"/>
  <c r="L131" i="3" s="1"/>
  <c r="M131" i="3" s="1"/>
  <c r="K132" i="3" l="1"/>
  <c r="L132" i="3" s="1"/>
  <c r="M132" i="3" s="1"/>
  <c r="X127" i="3"/>
  <c r="Y127" i="3" s="1"/>
  <c r="Z127" i="3" s="1"/>
  <c r="X128" i="3" l="1"/>
  <c r="Y128" i="3" s="1"/>
  <c r="Z128" i="3" s="1"/>
  <c r="K133" i="3"/>
  <c r="L133" i="3" s="1"/>
  <c r="M133" i="3" s="1"/>
  <c r="X129" i="3" l="1"/>
  <c r="Y129" i="3" s="1"/>
  <c r="Z129" i="3" s="1"/>
  <c r="K134" i="3"/>
  <c r="L134" i="3" s="1"/>
  <c r="M134" i="3" s="1"/>
  <c r="X130" i="3" l="1"/>
  <c r="Y130" i="3" s="1"/>
  <c r="Z130" i="3" s="1"/>
  <c r="K135" i="3"/>
  <c r="L135" i="3" s="1"/>
  <c r="M135" i="3" s="1"/>
  <c r="K136" i="3" l="1"/>
  <c r="L136" i="3" s="1"/>
  <c r="M136" i="3" s="1"/>
  <c r="X131" i="3"/>
  <c r="Y131" i="3" s="1"/>
  <c r="Z131" i="3" s="1"/>
  <c r="X132" i="3" l="1"/>
  <c r="Y132" i="3" s="1"/>
  <c r="Z132" i="3" s="1"/>
  <c r="K137" i="3"/>
  <c r="L137" i="3" s="1"/>
  <c r="M137" i="3" s="1"/>
  <c r="X133" i="3" l="1"/>
  <c r="Y133" i="3" s="1"/>
  <c r="Z133" i="3" s="1"/>
  <c r="K138" i="3"/>
  <c r="L138" i="3" s="1"/>
  <c r="M138" i="3" s="1"/>
  <c r="K139" i="3" l="1"/>
  <c r="L139" i="3" s="1"/>
  <c r="M139" i="3" s="1"/>
  <c r="X134" i="3"/>
  <c r="Y134" i="3" s="1"/>
  <c r="Z134" i="3" s="1"/>
  <c r="X135" i="3" l="1"/>
  <c r="Y135" i="3" s="1"/>
  <c r="Z135" i="3" s="1"/>
  <c r="K140" i="3"/>
  <c r="L140" i="3" s="1"/>
  <c r="M140" i="3" s="1"/>
  <c r="K141" i="3" l="1"/>
  <c r="L141" i="3" s="1"/>
  <c r="M141" i="3" s="1"/>
  <c r="X136" i="3"/>
  <c r="Y136" i="3" s="1"/>
  <c r="Z136" i="3" s="1"/>
  <c r="X137" i="3" l="1"/>
  <c r="Y137" i="3" s="1"/>
  <c r="Z137" i="3" s="1"/>
  <c r="K142" i="3"/>
  <c r="L142" i="3" s="1"/>
  <c r="M142" i="3" s="1"/>
  <c r="K143" i="3" l="1"/>
  <c r="L143" i="3" s="1"/>
  <c r="M143" i="3" s="1"/>
  <c r="X138" i="3"/>
  <c r="Y138" i="3" s="1"/>
  <c r="Z138" i="3" s="1"/>
  <c r="X139" i="3" l="1"/>
  <c r="Y139" i="3" s="1"/>
  <c r="Z139" i="3" s="1"/>
  <c r="K144" i="3"/>
  <c r="L144" i="3" s="1"/>
  <c r="M144" i="3" s="1"/>
  <c r="K145" i="3" l="1"/>
  <c r="L145" i="3" s="1"/>
  <c r="M145" i="3" s="1"/>
  <c r="X140" i="3"/>
  <c r="Y140" i="3" s="1"/>
  <c r="Z140" i="3" s="1"/>
  <c r="K146" i="3" l="1"/>
  <c r="L146" i="3" s="1"/>
  <c r="M146" i="3" s="1"/>
  <c r="X141" i="3"/>
  <c r="Y141" i="3" s="1"/>
  <c r="Z141" i="3" s="1"/>
  <c r="K147" i="3" l="1"/>
  <c r="L147" i="3" s="1"/>
  <c r="M147" i="3" s="1"/>
  <c r="X142" i="3"/>
  <c r="Y142" i="3" s="1"/>
  <c r="Z142" i="3" s="1"/>
  <c r="K148" i="3" l="1"/>
  <c r="L148" i="3" s="1"/>
  <c r="M148" i="3" s="1"/>
  <c r="X143" i="3"/>
  <c r="Y143" i="3" s="1"/>
  <c r="Z143" i="3" s="1"/>
  <c r="X144" i="3" l="1"/>
  <c r="Y144" i="3" s="1"/>
  <c r="Z144" i="3" s="1"/>
  <c r="K149" i="3"/>
  <c r="L149" i="3" s="1"/>
  <c r="M149" i="3" s="1"/>
  <c r="X145" i="3" l="1"/>
  <c r="Y145" i="3" s="1"/>
  <c r="Z145" i="3" s="1"/>
  <c r="K150" i="3"/>
  <c r="L150" i="3" s="1"/>
  <c r="M150" i="3" s="1"/>
  <c r="X146" i="3" l="1"/>
  <c r="Y146" i="3" s="1"/>
  <c r="Z146" i="3" s="1"/>
  <c r="K151" i="3"/>
  <c r="L151" i="3" s="1"/>
  <c r="M151" i="3" s="1"/>
  <c r="X147" i="3" l="1"/>
  <c r="Y147" i="3" s="1"/>
  <c r="Z147" i="3" s="1"/>
  <c r="K152" i="3"/>
  <c r="L152" i="3" s="1"/>
  <c r="M152" i="3" s="1"/>
  <c r="X148" i="3" l="1"/>
  <c r="Y148" i="3" s="1"/>
  <c r="Z148" i="3" s="1"/>
  <c r="K153" i="3"/>
  <c r="L153" i="3" s="1"/>
  <c r="M153" i="3" s="1"/>
  <c r="K154" i="3" l="1"/>
  <c r="L154" i="3" s="1"/>
  <c r="M154" i="3" s="1"/>
  <c r="X149" i="3"/>
  <c r="Y149" i="3" s="1"/>
  <c r="Z149" i="3" s="1"/>
  <c r="X150" i="3" l="1"/>
  <c r="Y150" i="3" s="1"/>
  <c r="Z150" i="3" s="1"/>
  <c r="K155" i="3"/>
  <c r="L155" i="3" s="1"/>
  <c r="M155" i="3" s="1"/>
  <c r="X151" i="3" l="1"/>
  <c r="Y151" i="3" s="1"/>
  <c r="Z151" i="3" s="1"/>
  <c r="K156" i="3"/>
  <c r="L156" i="3" s="1"/>
  <c r="M156" i="3" s="1"/>
  <c r="K157" i="3" l="1"/>
  <c r="L157" i="3" s="1"/>
  <c r="M157" i="3" s="1"/>
  <c r="X152" i="3"/>
  <c r="Y152" i="3" s="1"/>
  <c r="Z152" i="3" s="1"/>
  <c r="X153" i="3" l="1"/>
  <c r="Y153" i="3" s="1"/>
  <c r="Z153" i="3" s="1"/>
  <c r="K158" i="3"/>
  <c r="L158" i="3" s="1"/>
  <c r="M158" i="3" s="1"/>
  <c r="X154" i="3" l="1"/>
  <c r="Y154" i="3" s="1"/>
  <c r="Z154" i="3" s="1"/>
  <c r="K159" i="3"/>
  <c r="L159" i="3" s="1"/>
  <c r="M159" i="3" s="1"/>
  <c r="K160" i="3" l="1"/>
  <c r="L160" i="3" s="1"/>
  <c r="M160" i="3" s="1"/>
  <c r="X155" i="3"/>
  <c r="Y155" i="3" s="1"/>
  <c r="Z155" i="3" s="1"/>
  <c r="X156" i="3" l="1"/>
  <c r="Y156" i="3" s="1"/>
  <c r="Z156" i="3" s="1"/>
  <c r="K161" i="3"/>
  <c r="L161" i="3" s="1"/>
  <c r="M161" i="3" s="1"/>
  <c r="X157" i="3" l="1"/>
  <c r="Y157" i="3" s="1"/>
  <c r="Z157" i="3" s="1"/>
  <c r="K162" i="3"/>
  <c r="L162" i="3" s="1"/>
  <c r="M162" i="3" s="1"/>
  <c r="K163" i="3" l="1"/>
  <c r="L163" i="3" s="1"/>
  <c r="M163" i="3" s="1"/>
  <c r="X158" i="3"/>
  <c r="Y158" i="3" s="1"/>
  <c r="Z158" i="3" s="1"/>
  <c r="X159" i="3" l="1"/>
  <c r="Y159" i="3" s="1"/>
  <c r="Z159" i="3" s="1"/>
  <c r="K164" i="3"/>
  <c r="L164" i="3" s="1"/>
  <c r="M164" i="3" s="1"/>
  <c r="K165" i="3" l="1"/>
  <c r="L165" i="3" s="1"/>
  <c r="M165" i="3" s="1"/>
  <c r="X160" i="3"/>
  <c r="Y160" i="3" s="1"/>
  <c r="Z160" i="3" s="1"/>
  <c r="X161" i="3" l="1"/>
  <c r="Y161" i="3" s="1"/>
  <c r="Z161" i="3" s="1"/>
  <c r="K166" i="3"/>
  <c r="L166" i="3" s="1"/>
  <c r="M166" i="3" s="1"/>
  <c r="K167" i="3" l="1"/>
  <c r="L167" i="3" s="1"/>
  <c r="M167" i="3" s="1"/>
  <c r="X162" i="3"/>
  <c r="Y162" i="3" s="1"/>
  <c r="Z162" i="3" s="1"/>
  <c r="X163" i="3" l="1"/>
  <c r="Y163" i="3" s="1"/>
  <c r="Z163" i="3" s="1"/>
  <c r="K168" i="3"/>
  <c r="L168" i="3" s="1"/>
  <c r="M168" i="3" s="1"/>
  <c r="K169" i="3" l="1"/>
  <c r="L169" i="3" s="1"/>
  <c r="M169" i="3" s="1"/>
  <c r="X164" i="3"/>
  <c r="Y164" i="3" s="1"/>
  <c r="Z164" i="3" s="1"/>
  <c r="X165" i="3" l="1"/>
  <c r="Y165" i="3" s="1"/>
  <c r="Z165" i="3" s="1"/>
  <c r="K170" i="3"/>
  <c r="L170" i="3" s="1"/>
  <c r="M170" i="3" s="1"/>
  <c r="K171" i="3" l="1"/>
  <c r="L171" i="3" s="1"/>
  <c r="M171" i="3" s="1"/>
  <c r="X166" i="3"/>
  <c r="Y166" i="3" s="1"/>
  <c r="Z166" i="3" s="1"/>
  <c r="K172" i="3" l="1"/>
  <c r="L172" i="3" s="1"/>
  <c r="M172" i="3" s="1"/>
  <c r="X167" i="3"/>
  <c r="Y167" i="3" s="1"/>
  <c r="Z167" i="3" s="1"/>
  <c r="X168" i="3" l="1"/>
  <c r="Y168" i="3" s="1"/>
  <c r="Z168" i="3" s="1"/>
  <c r="K173" i="3"/>
  <c r="L173" i="3" s="1"/>
  <c r="M173" i="3" s="1"/>
  <c r="K174" i="3" l="1"/>
  <c r="L174" i="3" s="1"/>
  <c r="M174" i="3" s="1"/>
  <c r="X169" i="3"/>
  <c r="Y169" i="3" s="1"/>
  <c r="Z169" i="3" s="1"/>
  <c r="X170" i="3" l="1"/>
  <c r="Y170" i="3" s="1"/>
  <c r="Z170" i="3" s="1"/>
  <c r="K175" i="3"/>
  <c r="L175" i="3" s="1"/>
  <c r="M175" i="3" s="1"/>
  <c r="K176" i="3" l="1"/>
  <c r="L176" i="3" s="1"/>
  <c r="M176" i="3" s="1"/>
  <c r="X171" i="3"/>
  <c r="Y171" i="3" s="1"/>
  <c r="Z171" i="3" s="1"/>
  <c r="X172" i="3" l="1"/>
  <c r="Y172" i="3" s="1"/>
  <c r="Z172" i="3" s="1"/>
  <c r="K177" i="3"/>
  <c r="L177" i="3" s="1"/>
  <c r="M177" i="3" s="1"/>
  <c r="K178" i="3" l="1"/>
  <c r="L178" i="3" s="1"/>
  <c r="M178" i="3" s="1"/>
  <c r="X173" i="3"/>
  <c r="Y173" i="3" s="1"/>
  <c r="Z173" i="3" s="1"/>
  <c r="X174" i="3" l="1"/>
  <c r="Y174" i="3" s="1"/>
  <c r="Z174" i="3" s="1"/>
  <c r="K179" i="3"/>
  <c r="L179" i="3" s="1"/>
  <c r="M179" i="3" s="1"/>
  <c r="K180" i="3" l="1"/>
  <c r="L180" i="3" s="1"/>
  <c r="M180" i="3" s="1"/>
  <c r="X175" i="3"/>
  <c r="Y175" i="3" s="1"/>
  <c r="Z175" i="3" s="1"/>
  <c r="X176" i="3" l="1"/>
  <c r="Y176" i="3" s="1"/>
  <c r="Z176" i="3" s="1"/>
  <c r="K181" i="3"/>
  <c r="L181" i="3" s="1"/>
  <c r="M181" i="3" s="1"/>
  <c r="K182" i="3" l="1"/>
  <c r="L182" i="3" s="1"/>
  <c r="M182" i="3" s="1"/>
  <c r="X177" i="3"/>
  <c r="Y177" i="3" s="1"/>
  <c r="Z177" i="3" s="1"/>
  <c r="X178" i="3" l="1"/>
  <c r="Y178" i="3" s="1"/>
  <c r="Z178" i="3" s="1"/>
  <c r="K183" i="3"/>
  <c r="L183" i="3" s="1"/>
  <c r="M183" i="3" s="1"/>
  <c r="K184" i="3" l="1"/>
  <c r="L184" i="3" s="1"/>
  <c r="M184" i="3" s="1"/>
  <c r="X179" i="3"/>
  <c r="Y179" i="3" s="1"/>
  <c r="Z179" i="3" s="1"/>
  <c r="X180" i="3" l="1"/>
  <c r="Y180" i="3" s="1"/>
  <c r="Z180" i="3" s="1"/>
  <c r="K185" i="3"/>
  <c r="L185" i="3" s="1"/>
  <c r="M185" i="3" s="1"/>
  <c r="X181" i="3" l="1"/>
  <c r="Y181" i="3" s="1"/>
  <c r="Z181" i="3" s="1"/>
  <c r="K186" i="3"/>
  <c r="L186" i="3" s="1"/>
  <c r="M186" i="3" s="1"/>
  <c r="K187" i="3" l="1"/>
  <c r="L187" i="3" s="1"/>
  <c r="M187" i="3" s="1"/>
  <c r="X182" i="3"/>
  <c r="Y182" i="3" s="1"/>
  <c r="Z182" i="3" s="1"/>
  <c r="X183" i="3" l="1"/>
  <c r="Y183" i="3" s="1"/>
  <c r="Z183" i="3" s="1"/>
  <c r="K188" i="3"/>
  <c r="L188" i="3" s="1"/>
  <c r="M188" i="3" s="1"/>
  <c r="K189" i="3" l="1"/>
  <c r="L189" i="3" s="1"/>
  <c r="M189" i="3" s="1"/>
  <c r="X184" i="3"/>
  <c r="Y184" i="3" s="1"/>
  <c r="Z184" i="3" s="1"/>
  <c r="K190" i="3" l="1"/>
  <c r="L190" i="3" s="1"/>
  <c r="M190" i="3" s="1"/>
  <c r="X185" i="3"/>
  <c r="Y185" i="3" s="1"/>
  <c r="Z185" i="3" s="1"/>
  <c r="X186" i="3" l="1"/>
  <c r="Y186" i="3" s="1"/>
  <c r="Z186" i="3" s="1"/>
  <c r="K191" i="3"/>
  <c r="L191" i="3" s="1"/>
  <c r="M191" i="3" s="1"/>
  <c r="K192" i="3" l="1"/>
  <c r="L192" i="3" s="1"/>
  <c r="M192" i="3" s="1"/>
  <c r="X187" i="3"/>
  <c r="Y187" i="3" s="1"/>
  <c r="Z187" i="3" s="1"/>
  <c r="X188" i="3" l="1"/>
  <c r="Y188" i="3" s="1"/>
  <c r="Z188" i="3" s="1"/>
  <c r="K193" i="3"/>
  <c r="L193" i="3" s="1"/>
  <c r="M193" i="3" s="1"/>
  <c r="K194" i="3" l="1"/>
  <c r="L194" i="3" s="1"/>
  <c r="M194" i="3" s="1"/>
  <c r="X189" i="3"/>
  <c r="Y189" i="3" s="1"/>
  <c r="Z189" i="3" s="1"/>
  <c r="X190" i="3" l="1"/>
  <c r="Y190" i="3" s="1"/>
  <c r="Z190" i="3" s="1"/>
  <c r="K195" i="3"/>
  <c r="L195" i="3" s="1"/>
  <c r="M195" i="3" s="1"/>
  <c r="K196" i="3" l="1"/>
  <c r="L196" i="3" s="1"/>
  <c r="M196" i="3" s="1"/>
  <c r="X191" i="3"/>
  <c r="Y191" i="3" s="1"/>
  <c r="Z191" i="3" s="1"/>
  <c r="X192" i="3" l="1"/>
  <c r="Y192" i="3" s="1"/>
  <c r="Z192" i="3" s="1"/>
  <c r="K197" i="3"/>
  <c r="L197" i="3" s="1"/>
  <c r="M197" i="3" s="1"/>
  <c r="K198" i="3" l="1"/>
  <c r="L198" i="3" s="1"/>
  <c r="M198" i="3" s="1"/>
  <c r="X193" i="3"/>
  <c r="Y193" i="3" s="1"/>
  <c r="Z193" i="3" s="1"/>
  <c r="X194" i="3" l="1"/>
  <c r="Y194" i="3" s="1"/>
  <c r="Z194" i="3" s="1"/>
  <c r="K199" i="3"/>
  <c r="L199" i="3" s="1"/>
  <c r="M199" i="3" s="1"/>
  <c r="K200" i="3" l="1"/>
  <c r="L200" i="3" s="1"/>
  <c r="M200" i="3" s="1"/>
  <c r="X195" i="3"/>
  <c r="Y195" i="3" s="1"/>
  <c r="Z195" i="3" s="1"/>
  <c r="X196" i="3" l="1"/>
  <c r="Y196" i="3" s="1"/>
  <c r="Z196" i="3" s="1"/>
  <c r="K201" i="3"/>
  <c r="L201" i="3" s="1"/>
  <c r="M201" i="3" s="1"/>
  <c r="K202" i="3" l="1"/>
  <c r="L202" i="3" s="1"/>
  <c r="M202" i="3" s="1"/>
  <c r="X197" i="3"/>
  <c r="Y197" i="3" s="1"/>
  <c r="Z197" i="3" s="1"/>
  <c r="X198" i="3" l="1"/>
  <c r="Y198" i="3" s="1"/>
  <c r="Z198" i="3" s="1"/>
  <c r="K203" i="3"/>
  <c r="L203" i="3" s="1"/>
  <c r="M203" i="3" s="1"/>
  <c r="K204" i="3" l="1"/>
  <c r="L204" i="3" s="1"/>
  <c r="M204" i="3" s="1"/>
  <c r="X199" i="3"/>
  <c r="Y199" i="3" s="1"/>
  <c r="Z199" i="3" s="1"/>
  <c r="X200" i="3" l="1"/>
  <c r="Y200" i="3" s="1"/>
  <c r="Z200" i="3" s="1"/>
  <c r="K205" i="3"/>
  <c r="L205" i="3" s="1"/>
  <c r="M205" i="3" s="1"/>
  <c r="K206" i="3" l="1"/>
  <c r="L206" i="3" s="1"/>
  <c r="M206" i="3" s="1"/>
  <c r="X201" i="3"/>
  <c r="Y201" i="3" s="1"/>
  <c r="Z201" i="3" s="1"/>
  <c r="X202" i="3" l="1"/>
  <c r="Y202" i="3" s="1"/>
  <c r="Z202" i="3" s="1"/>
  <c r="K207" i="3"/>
  <c r="L207" i="3" s="1"/>
  <c r="M207" i="3" s="1"/>
  <c r="K208" i="3" l="1"/>
  <c r="L208" i="3" s="1"/>
  <c r="M208" i="3" s="1"/>
  <c r="X203" i="3"/>
  <c r="Y203" i="3" s="1"/>
  <c r="Z203" i="3" s="1"/>
  <c r="X204" i="3" l="1"/>
  <c r="Y204" i="3" s="1"/>
  <c r="Z204" i="3" s="1"/>
  <c r="K209" i="3"/>
  <c r="L209" i="3" s="1"/>
  <c r="M209" i="3" s="1"/>
  <c r="K210" i="3" l="1"/>
  <c r="L210" i="3" s="1"/>
  <c r="M210" i="3" s="1"/>
  <c r="X205" i="3"/>
  <c r="Y205" i="3" s="1"/>
  <c r="Z205" i="3" s="1"/>
  <c r="X206" i="3" l="1"/>
  <c r="Y206" i="3" s="1"/>
  <c r="Z206" i="3" s="1"/>
  <c r="K211" i="3"/>
  <c r="L211" i="3" s="1"/>
  <c r="M211" i="3" s="1"/>
  <c r="K212" i="3" l="1"/>
  <c r="L212" i="3" s="1"/>
  <c r="M212" i="3" s="1"/>
  <c r="X207" i="3"/>
  <c r="Y207" i="3" s="1"/>
  <c r="Z207" i="3" s="1"/>
  <c r="X208" i="3" l="1"/>
  <c r="Y208" i="3" s="1"/>
  <c r="Z208" i="3" s="1"/>
  <c r="K213" i="3"/>
  <c r="L213" i="3" s="1"/>
  <c r="M213" i="3" s="1"/>
  <c r="K214" i="3" l="1"/>
  <c r="L214" i="3" s="1"/>
  <c r="M214" i="3" s="1"/>
  <c r="X209" i="3"/>
  <c r="Y209" i="3" s="1"/>
  <c r="Z209" i="3" s="1"/>
  <c r="X210" i="3" l="1"/>
  <c r="Y210" i="3" s="1"/>
  <c r="Z210" i="3" s="1"/>
  <c r="K215" i="3"/>
  <c r="L215" i="3" s="1"/>
  <c r="M215" i="3" s="1"/>
  <c r="K216" i="3" l="1"/>
  <c r="L216" i="3" s="1"/>
  <c r="M216" i="3" s="1"/>
  <c r="X211" i="3"/>
  <c r="Y211" i="3" s="1"/>
  <c r="Z211" i="3" s="1"/>
  <c r="X212" i="3" l="1"/>
  <c r="Y212" i="3" s="1"/>
  <c r="Z212" i="3" s="1"/>
  <c r="K217" i="3"/>
  <c r="L217" i="3" s="1"/>
  <c r="M217" i="3" s="1"/>
  <c r="K218" i="3" l="1"/>
  <c r="L218" i="3" s="1"/>
  <c r="M218" i="3" s="1"/>
  <c r="X213" i="3"/>
  <c r="Y213" i="3" s="1"/>
  <c r="Z213" i="3" s="1"/>
  <c r="X214" i="3" l="1"/>
  <c r="Y214" i="3" s="1"/>
  <c r="Z214" i="3" s="1"/>
  <c r="K219" i="3"/>
  <c r="L219" i="3" s="1"/>
  <c r="M219" i="3" s="1"/>
  <c r="K220" i="3" l="1"/>
  <c r="L220" i="3" s="1"/>
  <c r="M220" i="3" s="1"/>
  <c r="X215" i="3"/>
  <c r="Y215" i="3" s="1"/>
  <c r="Z215" i="3" s="1"/>
  <c r="X216" i="3" l="1"/>
  <c r="Y216" i="3" s="1"/>
  <c r="Z216" i="3" s="1"/>
  <c r="K221" i="3"/>
  <c r="L221" i="3" s="1"/>
  <c r="M221" i="3" s="1"/>
  <c r="K222" i="3" l="1"/>
  <c r="L222" i="3" s="1"/>
  <c r="M222" i="3" s="1"/>
  <c r="X217" i="3"/>
  <c r="Y217" i="3" s="1"/>
  <c r="Z217" i="3" s="1"/>
  <c r="X218" i="3" l="1"/>
  <c r="Y218" i="3" s="1"/>
  <c r="Z218" i="3" s="1"/>
  <c r="K223" i="3"/>
  <c r="L223" i="3" s="1"/>
  <c r="M223" i="3" s="1"/>
  <c r="K224" i="3" l="1"/>
  <c r="L224" i="3" s="1"/>
  <c r="M224" i="3" s="1"/>
  <c r="X219" i="3"/>
  <c r="Y219" i="3" s="1"/>
  <c r="Z219" i="3" s="1"/>
  <c r="X220" i="3" l="1"/>
  <c r="Y220" i="3" s="1"/>
  <c r="Z220" i="3" s="1"/>
  <c r="K225" i="3"/>
  <c r="L225" i="3" s="1"/>
  <c r="M225" i="3" s="1"/>
  <c r="K226" i="3" l="1"/>
  <c r="L226" i="3" s="1"/>
  <c r="M226" i="3" s="1"/>
  <c r="X221" i="3"/>
  <c r="Y221" i="3" s="1"/>
  <c r="Z221" i="3" s="1"/>
  <c r="X222" i="3" l="1"/>
  <c r="Y222" i="3" s="1"/>
  <c r="Z222" i="3" s="1"/>
  <c r="K227" i="3"/>
  <c r="L227" i="3" s="1"/>
  <c r="M227" i="3" s="1"/>
  <c r="K228" i="3" l="1"/>
  <c r="L228" i="3" s="1"/>
  <c r="M228" i="3" s="1"/>
  <c r="X223" i="3"/>
  <c r="Y223" i="3" s="1"/>
  <c r="Z223" i="3" s="1"/>
  <c r="X224" i="3" l="1"/>
  <c r="Y224" i="3" s="1"/>
  <c r="Z224" i="3" s="1"/>
  <c r="K229" i="3"/>
  <c r="L229" i="3" s="1"/>
  <c r="M229" i="3" s="1"/>
  <c r="K230" i="3" l="1"/>
  <c r="L230" i="3" s="1"/>
  <c r="M230" i="3" s="1"/>
  <c r="X225" i="3"/>
  <c r="Y225" i="3" s="1"/>
  <c r="Z225" i="3" s="1"/>
  <c r="X226" i="3" l="1"/>
  <c r="Y226" i="3" s="1"/>
  <c r="Z226" i="3" s="1"/>
  <c r="K231" i="3"/>
  <c r="L231" i="3" s="1"/>
  <c r="M231" i="3" s="1"/>
  <c r="K232" i="3" l="1"/>
  <c r="L232" i="3" s="1"/>
  <c r="M232" i="3" s="1"/>
  <c r="X227" i="3"/>
  <c r="Y227" i="3" s="1"/>
  <c r="Z227" i="3" s="1"/>
  <c r="X228" i="3" l="1"/>
  <c r="Y228" i="3" s="1"/>
  <c r="Z228" i="3" s="1"/>
  <c r="K233" i="3"/>
  <c r="L233" i="3" s="1"/>
  <c r="M233" i="3" s="1"/>
  <c r="K234" i="3" l="1"/>
  <c r="L234" i="3" s="1"/>
  <c r="M234" i="3" s="1"/>
  <c r="X229" i="3"/>
  <c r="Y229" i="3" s="1"/>
  <c r="Z229" i="3" s="1"/>
  <c r="X230" i="3" l="1"/>
  <c r="Y230" i="3" s="1"/>
  <c r="Z230" i="3" s="1"/>
  <c r="K235" i="3"/>
  <c r="L235" i="3" s="1"/>
  <c r="M235" i="3" s="1"/>
  <c r="K236" i="3" l="1"/>
  <c r="L236" i="3" s="1"/>
  <c r="M236" i="3" s="1"/>
  <c r="X231" i="3"/>
  <c r="Y231" i="3" s="1"/>
  <c r="Z231" i="3" s="1"/>
  <c r="X232" i="3" l="1"/>
  <c r="Y232" i="3" s="1"/>
  <c r="Z232" i="3" s="1"/>
  <c r="K237" i="3"/>
  <c r="L237" i="3" s="1"/>
  <c r="M237" i="3" s="1"/>
  <c r="K238" i="3" l="1"/>
  <c r="L238" i="3" s="1"/>
  <c r="M238" i="3" s="1"/>
  <c r="X233" i="3"/>
  <c r="Y233" i="3" s="1"/>
  <c r="Z233" i="3" s="1"/>
  <c r="X234" i="3" l="1"/>
  <c r="Y234" i="3" s="1"/>
  <c r="Z234" i="3" s="1"/>
  <c r="K239" i="3"/>
  <c r="L239" i="3" s="1"/>
  <c r="M239" i="3" s="1"/>
  <c r="K240" i="3" l="1"/>
  <c r="L240" i="3" s="1"/>
  <c r="M240" i="3" s="1"/>
  <c r="X235" i="3"/>
  <c r="Y235" i="3" s="1"/>
  <c r="Z235" i="3" s="1"/>
  <c r="X236" i="3" l="1"/>
  <c r="Y236" i="3" s="1"/>
  <c r="Z236" i="3" s="1"/>
  <c r="K241" i="3"/>
  <c r="L241" i="3" s="1"/>
  <c r="M241" i="3" s="1"/>
  <c r="K242" i="3" l="1"/>
  <c r="L242" i="3" s="1"/>
  <c r="M242" i="3" s="1"/>
  <c r="X237" i="3"/>
  <c r="Y237" i="3" s="1"/>
  <c r="Z237" i="3" s="1"/>
  <c r="X238" i="3" l="1"/>
  <c r="Y238" i="3" s="1"/>
  <c r="Z238" i="3" s="1"/>
  <c r="K243" i="3"/>
  <c r="L243" i="3" s="1"/>
  <c r="M243" i="3" s="1"/>
  <c r="K244" i="3" l="1"/>
  <c r="L244" i="3" s="1"/>
  <c r="M244" i="3" s="1"/>
  <c r="X239" i="3"/>
  <c r="Y239" i="3" s="1"/>
  <c r="Z239" i="3" s="1"/>
  <c r="X240" i="3" l="1"/>
  <c r="Y240" i="3" s="1"/>
  <c r="Z240" i="3" s="1"/>
  <c r="K245" i="3"/>
  <c r="L245" i="3" s="1"/>
  <c r="M245" i="3" s="1"/>
  <c r="K246" i="3" l="1"/>
  <c r="L246" i="3" s="1"/>
  <c r="M246" i="3" s="1"/>
  <c r="X241" i="3"/>
  <c r="Y241" i="3" s="1"/>
  <c r="Z241" i="3" s="1"/>
  <c r="X242" i="3" l="1"/>
  <c r="Y242" i="3" s="1"/>
  <c r="Z242" i="3" s="1"/>
  <c r="K247" i="3"/>
  <c r="L247" i="3" s="1"/>
  <c r="M247" i="3" s="1"/>
  <c r="K248" i="3" l="1"/>
  <c r="L248" i="3" s="1"/>
  <c r="M248" i="3" s="1"/>
  <c r="X243" i="3"/>
  <c r="Y243" i="3" s="1"/>
  <c r="Z243" i="3" s="1"/>
  <c r="X244" i="3" l="1"/>
  <c r="Y244" i="3" s="1"/>
  <c r="Z244" i="3" s="1"/>
  <c r="K249" i="3"/>
  <c r="L249" i="3" s="1"/>
  <c r="M249" i="3" s="1"/>
  <c r="K250" i="3" l="1"/>
  <c r="L250" i="3" s="1"/>
  <c r="M250" i="3" s="1"/>
  <c r="X245" i="3"/>
  <c r="Y245" i="3" s="1"/>
  <c r="Z245" i="3" s="1"/>
  <c r="X246" i="3" l="1"/>
  <c r="Y246" i="3" s="1"/>
  <c r="Z246" i="3" s="1"/>
  <c r="K251" i="3"/>
  <c r="L251" i="3" s="1"/>
  <c r="M251" i="3" s="1"/>
  <c r="K252" i="3" l="1"/>
  <c r="L252" i="3" s="1"/>
  <c r="M252" i="3" s="1"/>
  <c r="X247" i="3"/>
  <c r="Y247" i="3" s="1"/>
  <c r="Z247" i="3" s="1"/>
  <c r="X248" i="3" l="1"/>
  <c r="Y248" i="3" s="1"/>
  <c r="Z248" i="3" s="1"/>
  <c r="K253" i="3"/>
  <c r="L253" i="3" s="1"/>
  <c r="M253" i="3" s="1"/>
  <c r="K254" i="3" l="1"/>
  <c r="L254" i="3" s="1"/>
  <c r="M254" i="3" s="1"/>
  <c r="X249" i="3"/>
  <c r="Y249" i="3" s="1"/>
  <c r="Z249" i="3" s="1"/>
  <c r="X250" i="3" l="1"/>
  <c r="Y250" i="3" s="1"/>
  <c r="Z250" i="3" s="1"/>
  <c r="K255" i="3"/>
  <c r="L255" i="3" s="1"/>
  <c r="M255" i="3" s="1"/>
  <c r="K256" i="3" l="1"/>
  <c r="L256" i="3" s="1"/>
  <c r="M256" i="3" s="1"/>
  <c r="X251" i="3"/>
  <c r="Y251" i="3" s="1"/>
  <c r="Z251" i="3" s="1"/>
  <c r="X252" i="3" l="1"/>
  <c r="Y252" i="3" s="1"/>
  <c r="Z252" i="3" s="1"/>
  <c r="K257" i="3"/>
  <c r="L257" i="3" s="1"/>
  <c r="M257" i="3" s="1"/>
  <c r="K258" i="3" l="1"/>
  <c r="L258" i="3" s="1"/>
  <c r="M258" i="3" s="1"/>
  <c r="X253" i="3"/>
  <c r="Y253" i="3" s="1"/>
  <c r="Z253" i="3" s="1"/>
  <c r="X254" i="3" l="1"/>
  <c r="Y254" i="3" s="1"/>
  <c r="Z254" i="3" s="1"/>
  <c r="K259" i="3"/>
  <c r="L259" i="3" s="1"/>
  <c r="M259" i="3" s="1"/>
  <c r="X255" i="3" l="1"/>
  <c r="Y255" i="3" s="1"/>
  <c r="Z255" i="3" s="1"/>
  <c r="K260" i="3"/>
  <c r="L260" i="3" s="1"/>
  <c r="M260" i="3" s="1"/>
  <c r="K261" i="3" l="1"/>
  <c r="L261" i="3" s="1"/>
  <c r="M261" i="3" s="1"/>
  <c r="X256" i="3"/>
  <c r="Y256" i="3" s="1"/>
  <c r="Z256" i="3" s="1"/>
  <c r="X257" i="3" l="1"/>
  <c r="Y257" i="3" s="1"/>
  <c r="Z257" i="3" s="1"/>
  <c r="K262" i="3"/>
  <c r="L262" i="3" s="1"/>
  <c r="M262" i="3" s="1"/>
  <c r="K263" i="3" l="1"/>
  <c r="L263" i="3" s="1"/>
  <c r="M263" i="3" s="1"/>
  <c r="X258" i="3"/>
  <c r="Y258" i="3" s="1"/>
  <c r="Z258" i="3" s="1"/>
  <c r="K264" i="3" l="1"/>
  <c r="L264" i="3" s="1"/>
  <c r="M264" i="3" s="1"/>
  <c r="X259" i="3"/>
  <c r="Y259" i="3" s="1"/>
  <c r="Z259" i="3" s="1"/>
  <c r="K265" i="3" l="1"/>
  <c r="L265" i="3" s="1"/>
  <c r="M265" i="3" s="1"/>
  <c r="X260" i="3"/>
  <c r="Y260" i="3" s="1"/>
  <c r="Z260" i="3" s="1"/>
  <c r="X261" i="3" l="1"/>
  <c r="Y261" i="3" s="1"/>
  <c r="Z261" i="3" s="1"/>
  <c r="K266" i="3"/>
  <c r="L266" i="3" s="1"/>
  <c r="M266" i="3" s="1"/>
  <c r="K267" i="3" l="1"/>
  <c r="L267" i="3" s="1"/>
  <c r="M267" i="3" s="1"/>
  <c r="X262" i="3"/>
  <c r="Y262" i="3" s="1"/>
  <c r="Z262" i="3" s="1"/>
  <c r="X263" i="3" l="1"/>
  <c r="Y263" i="3" s="1"/>
  <c r="Z263" i="3" s="1"/>
  <c r="K268" i="3"/>
  <c r="L268" i="3" s="1"/>
  <c r="M268" i="3" s="1"/>
  <c r="K269" i="3" l="1"/>
  <c r="L269" i="3" s="1"/>
  <c r="M269" i="3" s="1"/>
  <c r="X264" i="3"/>
  <c r="Y264" i="3" s="1"/>
  <c r="Z264" i="3" s="1"/>
  <c r="K270" i="3" l="1"/>
  <c r="L270" i="3" s="1"/>
  <c r="M270" i="3" s="1"/>
  <c r="X265" i="3"/>
  <c r="Y265" i="3" s="1"/>
  <c r="Z265" i="3" s="1"/>
  <c r="X266" i="3" l="1"/>
  <c r="Y266" i="3" s="1"/>
  <c r="Z266" i="3" s="1"/>
  <c r="K271" i="3"/>
  <c r="L271" i="3" s="1"/>
  <c r="M271" i="3" s="1"/>
  <c r="K272" i="3" l="1"/>
  <c r="L272" i="3" s="1"/>
  <c r="M272" i="3" s="1"/>
  <c r="X267" i="3"/>
  <c r="Y267" i="3" s="1"/>
  <c r="Z267" i="3" s="1"/>
  <c r="X268" i="3" l="1"/>
  <c r="Y268" i="3" s="1"/>
  <c r="Z268" i="3" s="1"/>
  <c r="K273" i="3"/>
  <c r="L273" i="3" s="1"/>
  <c r="M273" i="3" s="1"/>
  <c r="K274" i="3" l="1"/>
  <c r="L274" i="3" s="1"/>
  <c r="M274" i="3" s="1"/>
  <c r="X269" i="3"/>
  <c r="Y269" i="3" s="1"/>
  <c r="Z269" i="3" s="1"/>
  <c r="X270" i="3" l="1"/>
  <c r="Y270" i="3" s="1"/>
  <c r="Z270" i="3" s="1"/>
  <c r="K275" i="3"/>
  <c r="L275" i="3" s="1"/>
  <c r="M275" i="3" s="1"/>
  <c r="X271" i="3" l="1"/>
  <c r="Y271" i="3" s="1"/>
  <c r="Z271" i="3" s="1"/>
  <c r="K276" i="3"/>
  <c r="L276" i="3" s="1"/>
  <c r="M276" i="3" s="1"/>
  <c r="X272" i="3" l="1"/>
  <c r="Y272" i="3" s="1"/>
  <c r="Z272" i="3" s="1"/>
  <c r="K277" i="3"/>
  <c r="L277" i="3" s="1"/>
  <c r="M277" i="3" s="1"/>
  <c r="K278" i="3" l="1"/>
  <c r="L278" i="3" s="1"/>
  <c r="M278" i="3" s="1"/>
  <c r="X273" i="3"/>
  <c r="Y273" i="3" s="1"/>
  <c r="Z273" i="3" s="1"/>
  <c r="X274" i="3" l="1"/>
  <c r="Y274" i="3" s="1"/>
  <c r="Z274" i="3" s="1"/>
  <c r="K279" i="3"/>
  <c r="L279" i="3" s="1"/>
  <c r="M279" i="3" s="1"/>
  <c r="K280" i="3" l="1"/>
  <c r="L280" i="3" s="1"/>
  <c r="M280" i="3" s="1"/>
  <c r="X275" i="3"/>
  <c r="Y275" i="3" s="1"/>
  <c r="Z275" i="3" s="1"/>
  <c r="X276" i="3" l="1"/>
  <c r="Y276" i="3" s="1"/>
  <c r="Z276" i="3" s="1"/>
  <c r="K281" i="3"/>
  <c r="L281" i="3" s="1"/>
  <c r="M281" i="3" s="1"/>
  <c r="X277" i="3" l="1"/>
  <c r="Y277" i="3" s="1"/>
  <c r="Z277" i="3" s="1"/>
  <c r="K282" i="3"/>
  <c r="L282" i="3" s="1"/>
  <c r="M282" i="3" s="1"/>
  <c r="X278" i="3" l="1"/>
  <c r="Y278" i="3" s="1"/>
  <c r="Z278" i="3" s="1"/>
  <c r="K283" i="3"/>
  <c r="L283" i="3" s="1"/>
  <c r="M283" i="3" s="1"/>
  <c r="K284" i="3" l="1"/>
  <c r="L284" i="3" s="1"/>
  <c r="M284" i="3" s="1"/>
  <c r="X279" i="3"/>
  <c r="Y279" i="3" s="1"/>
  <c r="Z279" i="3" s="1"/>
  <c r="X280" i="3" l="1"/>
  <c r="Y280" i="3" s="1"/>
  <c r="Z280" i="3" s="1"/>
  <c r="K285" i="3"/>
  <c r="L285" i="3" s="1"/>
  <c r="M285" i="3" s="1"/>
  <c r="X281" i="3" l="1"/>
  <c r="Y281" i="3" s="1"/>
  <c r="Z281" i="3" s="1"/>
  <c r="K286" i="3"/>
  <c r="L286" i="3" s="1"/>
  <c r="M286" i="3" s="1"/>
  <c r="K287" i="3" l="1"/>
  <c r="L287" i="3" s="1"/>
  <c r="M287" i="3" s="1"/>
  <c r="X282" i="3"/>
  <c r="Y282" i="3" s="1"/>
  <c r="Z282" i="3" s="1"/>
  <c r="X283" i="3" l="1"/>
  <c r="Y283" i="3" s="1"/>
  <c r="Z283" i="3" s="1"/>
  <c r="K288" i="3"/>
  <c r="L288" i="3" s="1"/>
  <c r="M288" i="3" s="1"/>
  <c r="X284" i="3" l="1"/>
  <c r="Y284" i="3" s="1"/>
  <c r="Z284" i="3" s="1"/>
  <c r="K289" i="3"/>
  <c r="L289" i="3" s="1"/>
  <c r="M289" i="3" s="1"/>
  <c r="K290" i="3" l="1"/>
  <c r="L290" i="3" s="1"/>
  <c r="M290" i="3" s="1"/>
  <c r="X285" i="3"/>
  <c r="Y285" i="3" s="1"/>
  <c r="Z285" i="3" s="1"/>
  <c r="X286" i="3" l="1"/>
  <c r="Y286" i="3" s="1"/>
  <c r="Z286" i="3" s="1"/>
  <c r="K291" i="3"/>
  <c r="L291" i="3" s="1"/>
  <c r="M291" i="3" s="1"/>
  <c r="X287" i="3" l="1"/>
  <c r="Y287" i="3" s="1"/>
  <c r="Z287" i="3" s="1"/>
  <c r="K292" i="3"/>
  <c r="L292" i="3" s="1"/>
  <c r="M292" i="3" s="1"/>
  <c r="K293" i="3" l="1"/>
  <c r="L293" i="3" s="1"/>
  <c r="M293" i="3" s="1"/>
  <c r="X288" i="3"/>
  <c r="Y288" i="3" s="1"/>
  <c r="Z288" i="3" s="1"/>
  <c r="X289" i="3" l="1"/>
  <c r="Y289" i="3" s="1"/>
  <c r="Z289" i="3" s="1"/>
  <c r="K294" i="3"/>
  <c r="L294" i="3" s="1"/>
  <c r="M294" i="3" s="1"/>
  <c r="K295" i="3" l="1"/>
  <c r="L295" i="3" s="1"/>
  <c r="M295" i="3" s="1"/>
  <c r="X290" i="3"/>
  <c r="Y290" i="3" s="1"/>
  <c r="Z290" i="3" s="1"/>
  <c r="X291" i="3" l="1"/>
  <c r="Y291" i="3" s="1"/>
  <c r="Z291" i="3" s="1"/>
  <c r="K296" i="3"/>
  <c r="L296" i="3" s="1"/>
  <c r="M296" i="3" s="1"/>
  <c r="K297" i="3" l="1"/>
  <c r="L297" i="3" s="1"/>
  <c r="M297" i="3" s="1"/>
  <c r="X292" i="3"/>
  <c r="Y292" i="3" s="1"/>
  <c r="Z292" i="3" s="1"/>
  <c r="X293" i="3" l="1"/>
  <c r="Y293" i="3" s="1"/>
  <c r="Z293" i="3" s="1"/>
  <c r="K298" i="3"/>
  <c r="L298" i="3" s="1"/>
  <c r="M298" i="3" s="1"/>
  <c r="K299" i="3" l="1"/>
  <c r="L299" i="3" s="1"/>
  <c r="M299" i="3" s="1"/>
  <c r="X294" i="3"/>
  <c r="Y294" i="3" s="1"/>
  <c r="Z294" i="3" s="1"/>
  <c r="X295" i="3" l="1"/>
  <c r="Y295" i="3" s="1"/>
  <c r="Z295" i="3" s="1"/>
  <c r="K300" i="3"/>
  <c r="L300" i="3" s="1"/>
  <c r="M300" i="3" s="1"/>
  <c r="X296" i="3" l="1"/>
  <c r="Y296" i="3" s="1"/>
  <c r="Z296" i="3" s="1"/>
  <c r="K301" i="3"/>
  <c r="L301" i="3" s="1"/>
  <c r="M301" i="3" s="1"/>
  <c r="K302" i="3" l="1"/>
  <c r="L302" i="3" s="1"/>
  <c r="M302" i="3" s="1"/>
  <c r="X297" i="3"/>
  <c r="Y297" i="3" s="1"/>
  <c r="Z297" i="3" s="1"/>
  <c r="X298" i="3" l="1"/>
  <c r="Y298" i="3" s="1"/>
  <c r="Z298" i="3" s="1"/>
  <c r="K303" i="3"/>
  <c r="L303" i="3" s="1"/>
  <c r="M303" i="3" s="1"/>
  <c r="K304" i="3" l="1"/>
  <c r="L304" i="3" s="1"/>
  <c r="M304" i="3" s="1"/>
  <c r="X299" i="3"/>
  <c r="Y299" i="3" s="1"/>
  <c r="Z299" i="3" s="1"/>
  <c r="X300" i="3" l="1"/>
  <c r="Y300" i="3" s="1"/>
  <c r="Z300" i="3" s="1"/>
  <c r="K305" i="3"/>
  <c r="L305" i="3" s="1"/>
  <c r="M305" i="3" s="1"/>
  <c r="K306" i="3" l="1"/>
  <c r="L306" i="3" s="1"/>
  <c r="M306" i="3" s="1"/>
  <c r="X301" i="3"/>
  <c r="Y301" i="3" s="1"/>
  <c r="Z301" i="3" s="1"/>
  <c r="X302" i="3" l="1"/>
  <c r="Y302" i="3" s="1"/>
  <c r="Z302" i="3" s="1"/>
  <c r="K307" i="3"/>
  <c r="L307" i="3" s="1"/>
  <c r="M307" i="3" s="1"/>
  <c r="K308" i="3" l="1"/>
  <c r="L308" i="3" s="1"/>
  <c r="M308" i="3" s="1"/>
  <c r="X303" i="3"/>
  <c r="Y303" i="3" s="1"/>
  <c r="Z303" i="3" s="1"/>
  <c r="X304" i="3" l="1"/>
  <c r="Y304" i="3" s="1"/>
  <c r="Z304" i="3" s="1"/>
  <c r="K309" i="3"/>
  <c r="L309" i="3" s="1"/>
  <c r="M309" i="3" s="1"/>
  <c r="K310" i="3" l="1"/>
  <c r="L310" i="3" s="1"/>
  <c r="M310" i="3" s="1"/>
  <c r="X305" i="3"/>
  <c r="Y305" i="3" s="1"/>
  <c r="Z305" i="3" s="1"/>
  <c r="X306" i="3" l="1"/>
  <c r="Y306" i="3" s="1"/>
  <c r="Z306" i="3" s="1"/>
  <c r="K311" i="3"/>
  <c r="L311" i="3" s="1"/>
  <c r="M311" i="3" s="1"/>
  <c r="K312" i="3" l="1"/>
  <c r="L312" i="3" s="1"/>
  <c r="M312" i="3" s="1"/>
  <c r="X307" i="3"/>
  <c r="Y307" i="3" s="1"/>
  <c r="Z307" i="3" s="1"/>
  <c r="X308" i="3" l="1"/>
  <c r="Y308" i="3" s="1"/>
  <c r="Z308" i="3" s="1"/>
  <c r="K313" i="3"/>
  <c r="L313" i="3" s="1"/>
  <c r="M313" i="3" s="1"/>
  <c r="K314" i="3" l="1"/>
  <c r="L314" i="3" s="1"/>
  <c r="M314" i="3" s="1"/>
  <c r="X309" i="3"/>
  <c r="Y309" i="3" s="1"/>
  <c r="Z309" i="3" s="1"/>
  <c r="X310" i="3" l="1"/>
  <c r="Y310" i="3" s="1"/>
  <c r="Z310" i="3" s="1"/>
  <c r="K315" i="3"/>
  <c r="L315" i="3" s="1"/>
  <c r="M315" i="3" s="1"/>
  <c r="X311" i="3" l="1"/>
  <c r="Y311" i="3" s="1"/>
  <c r="Z311" i="3" s="1"/>
  <c r="K316" i="3"/>
  <c r="L316" i="3" s="1"/>
  <c r="M316" i="3" s="1"/>
  <c r="K317" i="3" l="1"/>
  <c r="L317" i="3" s="1"/>
  <c r="M317" i="3" s="1"/>
  <c r="X312" i="3"/>
  <c r="Y312" i="3" s="1"/>
  <c r="Z312" i="3" s="1"/>
  <c r="X313" i="3" l="1"/>
  <c r="Y313" i="3" s="1"/>
  <c r="Z313" i="3" s="1"/>
  <c r="K318" i="3"/>
  <c r="L318" i="3" s="1"/>
  <c r="M318" i="3" s="1"/>
  <c r="K319" i="3" l="1"/>
  <c r="L319" i="3" s="1"/>
  <c r="M319" i="3" s="1"/>
  <c r="X314" i="3"/>
  <c r="Y314" i="3" s="1"/>
  <c r="Z314" i="3" s="1"/>
  <c r="X315" i="3" l="1"/>
  <c r="Y315" i="3" s="1"/>
  <c r="Z315" i="3" s="1"/>
  <c r="K320" i="3"/>
  <c r="L320" i="3" s="1"/>
  <c r="M320" i="3" s="1"/>
  <c r="K321" i="3" l="1"/>
  <c r="L321" i="3" s="1"/>
  <c r="M321" i="3" s="1"/>
  <c r="X316" i="3"/>
  <c r="Y316" i="3" s="1"/>
  <c r="Z316" i="3" s="1"/>
  <c r="X317" i="3" l="1"/>
  <c r="Y317" i="3" s="1"/>
  <c r="Z317" i="3" s="1"/>
  <c r="K322" i="3"/>
  <c r="L322" i="3" s="1"/>
  <c r="M322" i="3" s="1"/>
  <c r="K323" i="3" l="1"/>
  <c r="L323" i="3" s="1"/>
  <c r="M323" i="3" s="1"/>
  <c r="X318" i="3"/>
  <c r="Y318" i="3" s="1"/>
  <c r="Z318" i="3" s="1"/>
  <c r="X319" i="3" l="1"/>
  <c r="Y319" i="3" s="1"/>
  <c r="Z319" i="3" s="1"/>
  <c r="K324" i="3"/>
  <c r="L324" i="3" s="1"/>
  <c r="M324" i="3" s="1"/>
  <c r="K325" i="3" l="1"/>
  <c r="L325" i="3" s="1"/>
  <c r="M325" i="3" s="1"/>
  <c r="X320" i="3"/>
  <c r="Y320" i="3" s="1"/>
  <c r="Z320" i="3" s="1"/>
  <c r="K326" i="3" l="1"/>
  <c r="L326" i="3" s="1"/>
  <c r="M326" i="3" s="1"/>
  <c r="X321" i="3"/>
  <c r="Y321" i="3" s="1"/>
  <c r="Z321" i="3" s="1"/>
  <c r="X322" i="3" l="1"/>
  <c r="Y322" i="3" s="1"/>
  <c r="Z322" i="3" s="1"/>
  <c r="K327" i="3"/>
  <c r="L327" i="3" s="1"/>
  <c r="M327" i="3" s="1"/>
  <c r="X323" i="3" l="1"/>
  <c r="Y323" i="3" s="1"/>
  <c r="Z323" i="3" s="1"/>
  <c r="K328" i="3"/>
  <c r="L328" i="3" s="1"/>
  <c r="M328" i="3" s="1"/>
  <c r="K329" i="3" l="1"/>
  <c r="L329" i="3" s="1"/>
  <c r="M329" i="3" s="1"/>
  <c r="X324" i="3"/>
  <c r="Y324" i="3" s="1"/>
  <c r="Z324" i="3" s="1"/>
  <c r="X325" i="3" l="1"/>
  <c r="Y325" i="3" s="1"/>
  <c r="Z325" i="3" s="1"/>
  <c r="K330" i="3"/>
  <c r="L330" i="3" s="1"/>
  <c r="M330" i="3" s="1"/>
  <c r="K331" i="3" l="1"/>
  <c r="L331" i="3" s="1"/>
  <c r="M331" i="3" s="1"/>
  <c r="X326" i="3"/>
  <c r="Y326" i="3" s="1"/>
  <c r="Z326" i="3" s="1"/>
  <c r="K332" i="3" l="1"/>
  <c r="L332" i="3" s="1"/>
  <c r="M332" i="3" s="1"/>
  <c r="X327" i="3"/>
  <c r="Y327" i="3" s="1"/>
  <c r="Z327" i="3" s="1"/>
  <c r="X328" i="3" l="1"/>
  <c r="Y328" i="3" s="1"/>
  <c r="Z328" i="3" s="1"/>
  <c r="K333" i="3"/>
  <c r="L333" i="3" s="1"/>
  <c r="M333" i="3" s="1"/>
  <c r="K334" i="3" l="1"/>
  <c r="L334" i="3" s="1"/>
  <c r="M334" i="3" s="1"/>
  <c r="X329" i="3"/>
  <c r="Y329" i="3" s="1"/>
  <c r="Z329" i="3" s="1"/>
  <c r="X330" i="3" l="1"/>
  <c r="Y330" i="3" s="1"/>
  <c r="Z330" i="3" s="1"/>
  <c r="K335" i="3"/>
  <c r="L335" i="3" s="1"/>
  <c r="M335" i="3" s="1"/>
  <c r="K336" i="3" l="1"/>
  <c r="L336" i="3" s="1"/>
  <c r="M336" i="3" s="1"/>
  <c r="X331" i="3"/>
  <c r="Y331" i="3" s="1"/>
  <c r="Z331" i="3" s="1"/>
  <c r="K337" i="3" l="1"/>
  <c r="L337" i="3" s="1"/>
  <c r="M337" i="3" s="1"/>
  <c r="X332" i="3"/>
  <c r="Y332" i="3" s="1"/>
  <c r="Z332" i="3" s="1"/>
  <c r="X333" i="3" l="1"/>
  <c r="Y333" i="3" s="1"/>
  <c r="Z333" i="3" s="1"/>
  <c r="K338" i="3"/>
  <c r="L338" i="3" s="1"/>
  <c r="M338" i="3" s="1"/>
  <c r="K339" i="3" l="1"/>
  <c r="L339" i="3" s="1"/>
  <c r="M339" i="3" s="1"/>
  <c r="X334" i="3"/>
  <c r="Y334" i="3" s="1"/>
  <c r="Z334" i="3" s="1"/>
  <c r="X335" i="3" l="1"/>
  <c r="Y335" i="3" s="1"/>
  <c r="Z335" i="3" s="1"/>
  <c r="K340" i="3"/>
  <c r="L340" i="3" s="1"/>
  <c r="M340" i="3" s="1"/>
  <c r="K341" i="3" l="1"/>
  <c r="L341" i="3" s="1"/>
  <c r="M341" i="3" s="1"/>
  <c r="X336" i="3"/>
  <c r="Y336" i="3" s="1"/>
  <c r="Z336" i="3" s="1"/>
  <c r="X337" i="3" l="1"/>
  <c r="Y337" i="3" s="1"/>
  <c r="Z337" i="3" s="1"/>
  <c r="K342" i="3"/>
  <c r="L342" i="3" s="1"/>
  <c r="M342" i="3" s="1"/>
  <c r="K343" i="3" l="1"/>
  <c r="L343" i="3" s="1"/>
  <c r="M343" i="3" s="1"/>
  <c r="X338" i="3"/>
  <c r="Y338" i="3" s="1"/>
  <c r="Z338" i="3" s="1"/>
  <c r="K344" i="3" l="1"/>
  <c r="L344" i="3" s="1"/>
  <c r="M344" i="3" s="1"/>
  <c r="X339" i="3"/>
  <c r="Y339" i="3" s="1"/>
  <c r="Z339" i="3" s="1"/>
  <c r="X340" i="3" l="1"/>
  <c r="Y340" i="3" s="1"/>
  <c r="Z340" i="3" s="1"/>
  <c r="K345" i="3"/>
  <c r="L345" i="3" s="1"/>
  <c r="M345" i="3" s="1"/>
  <c r="X341" i="3" l="1"/>
  <c r="Y341" i="3" s="1"/>
  <c r="Z341" i="3" s="1"/>
  <c r="K346" i="3"/>
  <c r="L346" i="3" s="1"/>
  <c r="M346" i="3" s="1"/>
  <c r="K347" i="3" l="1"/>
  <c r="L347" i="3" s="1"/>
  <c r="M347" i="3" s="1"/>
  <c r="X342" i="3"/>
  <c r="Y342" i="3" s="1"/>
  <c r="Z342" i="3" s="1"/>
  <c r="X343" i="3" l="1"/>
  <c r="Y343" i="3" s="1"/>
  <c r="Z343" i="3" s="1"/>
  <c r="K348" i="3"/>
  <c r="L348" i="3" s="1"/>
  <c r="M348" i="3" s="1"/>
  <c r="X344" i="3" l="1"/>
  <c r="Y344" i="3" s="1"/>
  <c r="Z344" i="3" s="1"/>
  <c r="K349" i="3"/>
  <c r="L349" i="3" s="1"/>
  <c r="M349" i="3" s="1"/>
  <c r="K350" i="3" l="1"/>
  <c r="L350" i="3" s="1"/>
  <c r="M350" i="3" s="1"/>
  <c r="X345" i="3"/>
  <c r="Y345" i="3" s="1"/>
  <c r="Z345" i="3" s="1"/>
  <c r="X346" i="3" l="1"/>
  <c r="Y346" i="3" s="1"/>
  <c r="Z346" i="3" s="1"/>
  <c r="K351" i="3"/>
  <c r="L351" i="3" s="1"/>
  <c r="M351" i="3" s="1"/>
  <c r="X347" i="3" l="1"/>
  <c r="Y347" i="3" s="1"/>
  <c r="Z347" i="3" s="1"/>
  <c r="K352" i="3"/>
  <c r="L352" i="3" s="1"/>
  <c r="M352" i="3" s="1"/>
  <c r="K353" i="3" l="1"/>
  <c r="L353" i="3" s="1"/>
  <c r="M353" i="3" s="1"/>
  <c r="X348" i="3"/>
  <c r="Y348" i="3" s="1"/>
  <c r="Z348" i="3" s="1"/>
  <c r="X349" i="3" l="1"/>
  <c r="Y349" i="3" s="1"/>
  <c r="Z349" i="3" s="1"/>
  <c r="K354" i="3"/>
  <c r="L354" i="3" s="1"/>
  <c r="M354" i="3" s="1"/>
  <c r="K355" i="3" l="1"/>
  <c r="L355" i="3" s="1"/>
  <c r="M355" i="3" s="1"/>
  <c r="X350" i="3"/>
  <c r="Y350" i="3" s="1"/>
  <c r="Z350" i="3" s="1"/>
  <c r="X351" i="3" l="1"/>
  <c r="Y351" i="3" s="1"/>
  <c r="Z351" i="3" s="1"/>
  <c r="K356" i="3"/>
  <c r="L356" i="3" s="1"/>
  <c r="M356" i="3" s="1"/>
  <c r="K357" i="3" l="1"/>
  <c r="L357" i="3" s="1"/>
  <c r="M357" i="3" s="1"/>
  <c r="X352" i="3"/>
  <c r="Y352" i="3" s="1"/>
  <c r="Z352" i="3" s="1"/>
  <c r="X353" i="3" l="1"/>
  <c r="Y353" i="3" s="1"/>
  <c r="Z353" i="3" s="1"/>
  <c r="K358" i="3"/>
  <c r="L358" i="3" s="1"/>
  <c r="M358" i="3" s="1"/>
  <c r="K359" i="3" l="1"/>
  <c r="L359" i="3" s="1"/>
  <c r="M359" i="3" s="1"/>
  <c r="X354" i="3"/>
  <c r="Y354" i="3" s="1"/>
  <c r="Z354" i="3" s="1"/>
  <c r="X355" i="3" l="1"/>
  <c r="Y355" i="3" s="1"/>
  <c r="Z355" i="3" s="1"/>
  <c r="K360" i="3"/>
  <c r="L360" i="3" s="1"/>
  <c r="M360" i="3" s="1"/>
  <c r="X356" i="3" l="1"/>
  <c r="Y356" i="3" s="1"/>
  <c r="Z356" i="3" s="1"/>
  <c r="K361" i="3"/>
  <c r="L361" i="3" s="1"/>
  <c r="M361" i="3" s="1"/>
  <c r="K362" i="3" l="1"/>
  <c r="L362" i="3" s="1"/>
  <c r="M362" i="3" s="1"/>
  <c r="X357" i="3"/>
  <c r="Y357" i="3" s="1"/>
  <c r="Z357" i="3" s="1"/>
  <c r="X358" i="3" l="1"/>
  <c r="Y358" i="3" s="1"/>
  <c r="Z358" i="3" s="1"/>
  <c r="K363" i="3"/>
  <c r="L363" i="3" s="1"/>
  <c r="M363" i="3" s="1"/>
  <c r="X359" i="3" l="1"/>
  <c r="Y359" i="3" s="1"/>
  <c r="Z359" i="3" s="1"/>
  <c r="K364" i="3"/>
  <c r="L364" i="3" s="1"/>
  <c r="M364" i="3" s="1"/>
  <c r="K365" i="3" l="1"/>
  <c r="L365" i="3" s="1"/>
  <c r="M365" i="3" s="1"/>
  <c r="X360" i="3"/>
  <c r="Y360" i="3" s="1"/>
  <c r="Z360" i="3" s="1"/>
  <c r="K366" i="3" l="1"/>
  <c r="L366" i="3" s="1"/>
  <c r="M366" i="3" s="1"/>
  <c r="X361" i="3"/>
  <c r="Y361" i="3" s="1"/>
  <c r="Z361" i="3" s="1"/>
  <c r="X362" i="3" l="1"/>
  <c r="Y362" i="3" s="1"/>
  <c r="Z362" i="3" s="1"/>
  <c r="K367" i="3"/>
  <c r="L367" i="3" s="1"/>
  <c r="M367" i="3" s="1"/>
  <c r="K368" i="3" l="1"/>
  <c r="L368" i="3" s="1"/>
  <c r="M368" i="3" s="1"/>
  <c r="X363" i="3"/>
  <c r="Y363" i="3" s="1"/>
  <c r="Z363" i="3" s="1"/>
  <c r="X364" i="3" l="1"/>
  <c r="Y364" i="3" s="1"/>
  <c r="Z364" i="3" s="1"/>
  <c r="K369" i="3"/>
  <c r="L369" i="3" s="1"/>
  <c r="M369" i="3" s="1"/>
  <c r="K370" i="3" l="1"/>
  <c r="L370" i="3" s="1"/>
  <c r="M370" i="3" s="1"/>
  <c r="X365" i="3"/>
  <c r="Y365" i="3" s="1"/>
  <c r="Z365" i="3" s="1"/>
  <c r="X366" i="3" l="1"/>
  <c r="Y366" i="3" s="1"/>
  <c r="Z366" i="3" s="1"/>
  <c r="K371" i="3"/>
  <c r="L371" i="3" s="1"/>
  <c r="M371" i="3" s="1"/>
  <c r="K372" i="3" l="1"/>
  <c r="L372" i="3" s="1"/>
  <c r="M372" i="3" s="1"/>
  <c r="X367" i="3"/>
  <c r="Y367" i="3" s="1"/>
  <c r="Z367" i="3" s="1"/>
  <c r="X368" i="3" l="1"/>
  <c r="Y368" i="3" s="1"/>
  <c r="Z368" i="3" s="1"/>
  <c r="K373" i="3"/>
  <c r="L373" i="3" s="1"/>
  <c r="M373" i="3" s="1"/>
  <c r="K374" i="3" l="1"/>
  <c r="L374" i="3" s="1"/>
  <c r="M374" i="3" s="1"/>
  <c r="X369" i="3"/>
  <c r="Y369" i="3" s="1"/>
  <c r="Z369" i="3" s="1"/>
  <c r="X370" i="3" l="1"/>
  <c r="Y370" i="3" s="1"/>
  <c r="Z370" i="3" s="1"/>
  <c r="K375" i="3"/>
  <c r="L375" i="3" s="1"/>
  <c r="M375" i="3" s="1"/>
  <c r="K376" i="3" l="1"/>
  <c r="L376" i="3" s="1"/>
  <c r="M376" i="3" s="1"/>
  <c r="X371" i="3"/>
  <c r="Y371" i="3" s="1"/>
  <c r="Z371" i="3" s="1"/>
  <c r="X372" i="3" l="1"/>
  <c r="Y372" i="3" s="1"/>
  <c r="Z372" i="3" s="1"/>
  <c r="K377" i="3"/>
  <c r="X373" i="3" l="1"/>
  <c r="Y373" i="3" s="1"/>
  <c r="Z373" i="3" s="1"/>
  <c r="L377" i="3"/>
  <c r="C18" i="3"/>
  <c r="X374" i="3" l="1"/>
  <c r="Y374" i="3" s="1"/>
  <c r="Z374" i="3" s="1"/>
  <c r="C19" i="3"/>
  <c r="D20" i="3" s="1"/>
  <c r="M377" i="3"/>
  <c r="X375" i="3" l="1"/>
  <c r="Y375" i="3" s="1"/>
  <c r="Z375" i="3" s="1"/>
  <c r="X376" i="3" l="1"/>
  <c r="Y376" i="3" s="1"/>
  <c r="Z376" i="3" s="1"/>
  <c r="X377" i="3" l="1"/>
  <c r="Y377" i="3" l="1"/>
  <c r="P18" i="3"/>
  <c r="P19" i="3" l="1"/>
  <c r="Q20" i="3" s="1"/>
  <c r="Z377" i="3"/>
  <c r="AM23" i="14" l="1"/>
  <c r="AM22" i="14" s="1"/>
  <c r="AM33" i="14" s="1"/>
  <c r="AN23" i="14"/>
  <c r="AN22" i="14" s="1"/>
  <c r="AN33" i="14" s="1"/>
  <c r="AJ23" i="14"/>
  <c r="AJ22" i="14" s="1"/>
  <c r="AJ33" i="14" s="1"/>
  <c r="AO23" i="14"/>
  <c r="AO22" i="14" s="1"/>
  <c r="AO33" i="14" s="1"/>
  <c r="AP23" i="14"/>
  <c r="AP22" i="14" s="1"/>
  <c r="AP33" i="14" s="1"/>
  <c r="AQ23" i="14"/>
  <c r="AQ22" i="14" s="1"/>
  <c r="AQ33" i="14" s="1"/>
  <c r="AI23" i="14"/>
  <c r="AI22" i="14" s="1"/>
  <c r="AI33" i="14" s="1"/>
  <c r="AH23" i="14"/>
  <c r="AH22" i="14" s="1"/>
  <c r="AH33" i="14" s="1"/>
  <c r="AK23" i="14"/>
  <c r="AK22" i="14" s="1"/>
  <c r="AK33" i="14" s="1"/>
  <c r="AL23" i="14"/>
  <c r="AL22" i="14" s="1"/>
  <c r="AL33" i="14" s="1"/>
  <c r="Q5" i="14" l="1"/>
  <c r="Q4" i="14" s="1"/>
  <c r="O5" i="14"/>
  <c r="O4" i="14" s="1"/>
  <c r="S5" i="14" l="1"/>
  <c r="S4" i="14" s="1"/>
  <c r="U5" i="14" l="1"/>
  <c r="U4" i="14" s="1"/>
  <c r="W5" i="14" l="1"/>
  <c r="W4" i="14" s="1"/>
  <c r="Y5" i="14" l="1"/>
  <c r="Y4" i="14" s="1"/>
  <c r="AA5" i="14" l="1"/>
  <c r="AA4" i="14" s="1"/>
  <c r="AC5" i="14" l="1"/>
  <c r="AC4" i="14" s="1"/>
  <c r="AE5" i="14" l="1"/>
  <c r="AE4" i="14" s="1"/>
  <c r="AG5" i="14" l="1"/>
  <c r="AG4" i="14" s="1"/>
  <c r="AI5" i="14" l="1"/>
  <c r="AI4" i="14" s="1"/>
  <c r="AK5" i="14" l="1"/>
  <c r="AK4" i="14" s="1"/>
  <c r="AM5" i="14" l="1"/>
  <c r="AM4" i="14" s="1"/>
  <c r="AO5" i="14" l="1"/>
  <c r="AO4" i="14" s="1"/>
  <c r="AQ5" i="14"/>
  <c r="AQ4" i="14" s="1"/>
  <c r="Z23" i="14" l="1"/>
  <c r="Z22" i="14" s="1"/>
  <c r="Z33" i="14" s="1"/>
  <c r="Y23" i="14"/>
  <c r="Y22" i="14" s="1"/>
  <c r="Y33" i="14" s="1"/>
  <c r="P23" i="14"/>
  <c r="P22" i="14" s="1"/>
  <c r="P33" i="14" s="1"/>
  <c r="AC23" i="14"/>
  <c r="AC22" i="14" s="1"/>
  <c r="AC33" i="14" s="1"/>
  <c r="R23" i="14"/>
  <c r="R22" i="14" s="1"/>
  <c r="R33" i="14" s="1"/>
  <c r="U23" i="14"/>
  <c r="U22" i="14" s="1"/>
  <c r="U33" i="14" s="1"/>
  <c r="T23" i="14"/>
  <c r="T22" i="14" s="1"/>
  <c r="T33" i="14" s="1"/>
  <c r="AA23" i="14"/>
  <c r="AA22" i="14" s="1"/>
  <c r="AA33" i="14" s="1"/>
  <c r="AD23" i="14"/>
  <c r="AD22" i="14" s="1"/>
  <c r="AD33" i="14" s="1"/>
  <c r="V23" i="14"/>
  <c r="V22" i="14" s="1"/>
  <c r="V33" i="14" s="1"/>
  <c r="W23" i="14"/>
  <c r="W22" i="14" s="1"/>
  <c r="W33" i="14" s="1"/>
  <c r="AB23" i="14"/>
  <c r="AB22" i="14" s="1"/>
  <c r="AB33" i="14" s="1"/>
  <c r="S23" i="14"/>
  <c r="S22" i="14" s="1"/>
  <c r="S33" i="14" s="1"/>
  <c r="X23" i="14"/>
  <c r="X22" i="14" s="1"/>
  <c r="X33" i="14" s="1"/>
  <c r="AG23" i="14"/>
  <c r="AG22" i="14" s="1"/>
  <c r="AG33" i="14" s="1"/>
  <c r="AE23" i="14"/>
  <c r="AE22" i="14" s="1"/>
  <c r="AE33" i="14" s="1"/>
  <c r="O23" i="14"/>
  <c r="O22" i="14" s="1"/>
  <c r="O33" i="14" s="1"/>
  <c r="Q23" i="14"/>
  <c r="Q22" i="14" s="1"/>
  <c r="Q33" i="14" s="1"/>
  <c r="AF23" i="14"/>
  <c r="AF22" i="14" s="1"/>
  <c r="AF33" i="14" s="1"/>
  <c r="M24" i="14" l="1"/>
  <c r="M23" i="14" s="1"/>
  <c r="M22" i="14" s="1"/>
  <c r="N33" i="14"/>
  <c r="M33" i="14" l="1"/>
  <c r="C10" i="13"/>
  <c r="G18" i="14" l="1"/>
  <c r="G19" i="14" s="1"/>
  <c r="M16" i="14" l="1"/>
  <c r="M5" i="14"/>
  <c r="S42" i="11"/>
  <c r="B16" i="13"/>
  <c r="R42" i="11" l="1"/>
  <c r="AB42" i="11"/>
  <c r="F42" i="11"/>
  <c r="AC42" i="11"/>
  <c r="Q42" i="11"/>
  <c r="I42" i="11"/>
  <c r="C18" i="5" s="1"/>
  <c r="H42" i="11"/>
  <c r="C17" i="5" s="1"/>
  <c r="AE42" i="11"/>
  <c r="AD42" i="11"/>
  <c r="C39" i="5" s="1"/>
  <c r="L42" i="11"/>
  <c r="C21" i="5" s="1"/>
  <c r="F21" i="5" s="1"/>
  <c r="V42" i="11"/>
  <c r="C31" i="5" s="1"/>
  <c r="K42" i="11"/>
  <c r="C20" i="5" s="1"/>
  <c r="Y42" i="11"/>
  <c r="C34" i="5" s="1"/>
  <c r="W42" i="11"/>
  <c r="O42" i="11"/>
  <c r="C24" i="5" s="1"/>
  <c r="F24" i="5" s="1"/>
  <c r="U42" i="11"/>
  <c r="C30" i="5" s="1"/>
  <c r="E42" i="11"/>
  <c r="C14" i="5" s="1"/>
  <c r="J42" i="11"/>
  <c r="C19" i="5" s="1"/>
  <c r="T42" i="11"/>
  <c r="C29" i="5" s="1"/>
  <c r="AG42" i="11"/>
  <c r="X42" i="11"/>
  <c r="C33" i="5" s="1"/>
  <c r="Z42" i="11"/>
  <c r="C35" i="5" s="1"/>
  <c r="AF42" i="11"/>
  <c r="C41" i="5" s="1"/>
  <c r="N42" i="11"/>
  <c r="C23" i="5" s="1"/>
  <c r="F23" i="5" s="1"/>
  <c r="P42" i="11"/>
  <c r="C25" i="5" s="1"/>
  <c r="M42" i="11"/>
  <c r="C22" i="5" s="1"/>
  <c r="F22" i="5" s="1"/>
  <c r="G42" i="11"/>
  <c r="C16" i="5" s="1"/>
  <c r="AA42" i="11"/>
  <c r="C36" i="5" s="1"/>
  <c r="M4" i="14"/>
  <c r="C43" i="11"/>
  <c r="C48" i="11"/>
  <c r="C38" i="5"/>
  <c r="C37" i="5"/>
  <c r="C49" i="11"/>
  <c r="C15" i="5"/>
  <c r="F15" i="5" s="1"/>
  <c r="C50" i="11"/>
  <c r="C45" i="11"/>
  <c r="C26" i="5"/>
  <c r="C47" i="11"/>
  <c r="C44" i="11"/>
  <c r="C51" i="11"/>
  <c r="C32" i="5"/>
  <c r="C16" i="13"/>
  <c r="C15" i="13" s="1"/>
  <c r="B15" i="13"/>
  <c r="B10" i="13" s="1"/>
  <c r="B9" i="13" s="1"/>
  <c r="C46" i="11"/>
  <c r="D42" i="11"/>
  <c r="C13" i="5" s="1"/>
  <c r="C28" i="5"/>
  <c r="C42" i="5"/>
  <c r="C27" i="5"/>
  <c r="C40" i="5"/>
  <c r="C17" i="13" l="1"/>
  <c r="H23" i="14" s="1"/>
  <c r="F38" i="5"/>
  <c r="F42" i="5"/>
  <c r="F35" i="5"/>
  <c r="F33" i="5"/>
  <c r="F39" i="5"/>
  <c r="F34" i="5"/>
  <c r="F40" i="5"/>
  <c r="F41" i="5"/>
  <c r="F36" i="5"/>
  <c r="F37" i="5"/>
  <c r="C42" i="11"/>
  <c r="F28" i="5"/>
  <c r="F20" i="5"/>
  <c r="F26" i="5"/>
  <c r="F18" i="5"/>
  <c r="F31" i="5"/>
  <c r="F29" i="5"/>
  <c r="F14" i="5"/>
  <c r="C43" i="5"/>
  <c r="F13" i="5"/>
  <c r="F19" i="5"/>
  <c r="F30" i="5"/>
  <c r="F17" i="5"/>
  <c r="F16" i="5"/>
  <c r="F27" i="5"/>
  <c r="F32" i="5"/>
  <c r="F25" i="5"/>
  <c r="H24" i="14" l="1"/>
  <c r="N28" i="14" s="1"/>
  <c r="O28" i="14" s="1"/>
  <c r="P28" i="14" s="1"/>
  <c r="Q28" i="14" s="1"/>
  <c r="R28" i="14" s="1"/>
  <c r="S28" i="14" s="1"/>
  <c r="T28" i="14" s="1"/>
  <c r="U28" i="14" s="1"/>
  <c r="V28" i="14" s="1"/>
  <c r="W28" i="14" s="1"/>
  <c r="X28" i="14" s="1"/>
  <c r="Y28" i="14" s="1"/>
  <c r="Z28" i="14" s="1"/>
  <c r="AA28" i="14" s="1"/>
  <c r="AB28" i="14" s="1"/>
  <c r="AC28" i="14" s="1"/>
  <c r="AD28" i="14" s="1"/>
  <c r="AE28" i="14" s="1"/>
  <c r="AF28" i="14" s="1"/>
  <c r="AG28" i="14" s="1"/>
  <c r="AH28" i="14" s="1"/>
  <c r="AI28" i="14" s="1"/>
  <c r="AJ28" i="14" s="1"/>
  <c r="AK28" i="14" s="1"/>
  <c r="AL28" i="14" s="1"/>
  <c r="AM28" i="14" s="1"/>
  <c r="AN28" i="14" s="1"/>
  <c r="AO28" i="14" s="1"/>
  <c r="AP28" i="14" s="1"/>
  <c r="AQ28" i="14" s="1"/>
  <c r="I23" i="14"/>
  <c r="F43" i="5"/>
  <c r="I24" i="14" l="1"/>
  <c r="N55" i="11" s="1"/>
  <c r="N54" i="11" s="1"/>
  <c r="D23" i="5" s="1"/>
  <c r="G23" i="5" s="1"/>
  <c r="I23" i="5" s="1"/>
  <c r="AE55" i="11"/>
  <c r="AE54" i="11" s="1"/>
  <c r="D40" i="5" s="1"/>
  <c r="G40" i="5" s="1"/>
  <c r="I40" i="5" s="1"/>
  <c r="AC55" i="11"/>
  <c r="AC54" i="11" s="1"/>
  <c r="D38" i="5" s="1"/>
  <c r="G38" i="5" s="1"/>
  <c r="I38" i="5" s="1"/>
  <c r="AG55" i="11"/>
  <c r="AG54" i="11" s="1"/>
  <c r="D42" i="5" s="1"/>
  <c r="G42" i="5" s="1"/>
  <c r="I42" i="5" s="1"/>
  <c r="AF55" i="11"/>
  <c r="AF54" i="11" s="1"/>
  <c r="D41" i="5" s="1"/>
  <c r="G41" i="5" s="1"/>
  <c r="I41" i="5" s="1"/>
  <c r="AD55" i="11"/>
  <c r="AD54" i="11" s="1"/>
  <c r="D39" i="5" s="1"/>
  <c r="G39" i="5" s="1"/>
  <c r="I39" i="5" s="1"/>
  <c r="X55" i="11"/>
  <c r="X54" i="11" s="1"/>
  <c r="D33" i="5" s="1"/>
  <c r="G33" i="5" s="1"/>
  <c r="I33" i="5" s="1"/>
  <c r="Y55" i="11"/>
  <c r="Y54" i="11" s="1"/>
  <c r="D34" i="5" s="1"/>
  <c r="G34" i="5" s="1"/>
  <c r="I34" i="5" s="1"/>
  <c r="AA55" i="11"/>
  <c r="AA54" i="11" s="1"/>
  <c r="D36" i="5" s="1"/>
  <c r="G36" i="5" s="1"/>
  <c r="I36" i="5" s="1"/>
  <c r="AB55" i="11"/>
  <c r="AB54" i="11" s="1"/>
  <c r="D37" i="5" s="1"/>
  <c r="G37" i="5" s="1"/>
  <c r="I37" i="5" s="1"/>
  <c r="Z55" i="11"/>
  <c r="Z54" i="11" s="1"/>
  <c r="D35" i="5" s="1"/>
  <c r="G35" i="5" s="1"/>
  <c r="I35" i="5" s="1"/>
  <c r="I55" i="11"/>
  <c r="I54" i="11" s="1"/>
  <c r="D18" i="5" s="1"/>
  <c r="G18" i="5" s="1"/>
  <c r="I18" i="5" s="1"/>
  <c r="T55" i="11"/>
  <c r="T54" i="11" s="1"/>
  <c r="D29" i="5" s="1"/>
  <c r="G29" i="5" s="1"/>
  <c r="I29" i="5" s="1"/>
  <c r="L55" i="11"/>
  <c r="L54" i="11" s="1"/>
  <c r="D21" i="5" s="1"/>
  <c r="G21" i="5" s="1"/>
  <c r="I21" i="5" s="1"/>
  <c r="H55" i="11"/>
  <c r="H54" i="11" s="1"/>
  <c r="D17" i="5" s="1"/>
  <c r="G17" i="5" s="1"/>
  <c r="I17" i="5" s="1"/>
  <c r="S55" i="11"/>
  <c r="S54" i="11" s="1"/>
  <c r="D28" i="5" s="1"/>
  <c r="G28" i="5" s="1"/>
  <c r="I28" i="5" s="1"/>
  <c r="G55" i="11"/>
  <c r="G54" i="11" s="1"/>
  <c r="D16" i="5" s="1"/>
  <c r="G16" i="5" s="1"/>
  <c r="I16" i="5" s="1"/>
  <c r="R55" i="11"/>
  <c r="R54" i="11" s="1"/>
  <c r="D27" i="5" s="1"/>
  <c r="G27" i="5" s="1"/>
  <c r="I27" i="5" s="1"/>
  <c r="F55" i="11"/>
  <c r="F54" i="11" s="1"/>
  <c r="D15" i="5" s="1"/>
  <c r="G15" i="5" s="1"/>
  <c r="I15" i="5" s="1"/>
  <c r="K55" i="11"/>
  <c r="K54" i="11" s="1"/>
  <c r="D20" i="5" s="1"/>
  <c r="G20" i="5" s="1"/>
  <c r="I20" i="5" s="1"/>
  <c r="Q55" i="11"/>
  <c r="Q54" i="11" s="1"/>
  <c r="D26" i="5" s="1"/>
  <c r="G26" i="5" s="1"/>
  <c r="I26" i="5" s="1"/>
  <c r="V55" i="11"/>
  <c r="V54" i="11" s="1"/>
  <c r="D31" i="5" s="1"/>
  <c r="G31" i="5" s="1"/>
  <c r="I31" i="5" s="1"/>
  <c r="E55" i="11"/>
  <c r="E54" i="11" s="1"/>
  <c r="D14" i="5" s="1"/>
  <c r="G14" i="5" s="1"/>
  <c r="I14" i="5" s="1"/>
  <c r="J55" i="11"/>
  <c r="J54" i="11" s="1"/>
  <c r="D19" i="5" s="1"/>
  <c r="G19" i="5" s="1"/>
  <c r="I19" i="5" s="1"/>
  <c r="P55" i="11"/>
  <c r="P54" i="11" s="1"/>
  <c r="D25" i="5" s="1"/>
  <c r="G25" i="5" s="1"/>
  <c r="I25" i="5" s="1"/>
  <c r="U55" i="11"/>
  <c r="U54" i="11" s="1"/>
  <c r="D30" i="5" s="1"/>
  <c r="G30" i="5" s="1"/>
  <c r="I30" i="5" s="1"/>
  <c r="W55" i="11" l="1"/>
  <c r="W54" i="11" s="1"/>
  <c r="D32" i="5" s="1"/>
  <c r="G32" i="5" s="1"/>
  <c r="I32" i="5" s="1"/>
  <c r="M55" i="11"/>
  <c r="M54" i="11" s="1"/>
  <c r="D22" i="5" s="1"/>
  <c r="G22" i="5" s="1"/>
  <c r="I22" i="5" s="1"/>
  <c r="O55" i="11"/>
  <c r="O54" i="11" s="1"/>
  <c r="D24" i="5" s="1"/>
  <c r="G24" i="5" s="1"/>
  <c r="I24" i="5" s="1"/>
  <c r="N29" i="14"/>
  <c r="O29" i="14" s="1"/>
  <c r="P29" i="14" s="1"/>
  <c r="Q29" i="14" s="1"/>
  <c r="R29" i="14" s="1"/>
  <c r="S29" i="14" s="1"/>
  <c r="T29" i="14" s="1"/>
  <c r="U29" i="14" s="1"/>
  <c r="V29" i="14" s="1"/>
  <c r="W29" i="14" s="1"/>
  <c r="X29" i="14" s="1"/>
  <c r="Y29" i="14" s="1"/>
  <c r="Z29" i="14" s="1"/>
  <c r="AA29" i="14" s="1"/>
  <c r="AB29" i="14" s="1"/>
  <c r="AC29" i="14" s="1"/>
  <c r="AD29" i="14" s="1"/>
  <c r="AE29" i="14" s="1"/>
  <c r="AF29" i="14" s="1"/>
  <c r="AG29" i="14" s="1"/>
  <c r="AH29" i="14" s="1"/>
  <c r="AI29" i="14" s="1"/>
  <c r="AJ29" i="14" s="1"/>
  <c r="AK29" i="14" s="1"/>
  <c r="AL29" i="14" s="1"/>
  <c r="AM29" i="14" s="1"/>
  <c r="AN29" i="14" s="1"/>
  <c r="AO29" i="14" s="1"/>
  <c r="AP29" i="14" s="1"/>
  <c r="AQ29" i="14" s="1"/>
  <c r="D55" i="11"/>
  <c r="D54" i="11" s="1"/>
  <c r="D13" i="5" s="1"/>
  <c r="G13" i="5" s="1"/>
  <c r="C55" i="11"/>
  <c r="C54" i="11" s="1"/>
  <c r="D43" i="5" l="1"/>
  <c r="G43" i="5"/>
  <c r="I13" i="5"/>
  <c r="I43" i="5" s="1"/>
  <c r="J4" i="11" l="1"/>
  <c r="J6" i="11" s="1"/>
  <c r="J7" i="11" s="1"/>
  <c r="I30" i="14"/>
  <c r="I32" i="14" s="1"/>
  <c r="I33" i="14" s="1"/>
  <c r="E49" i="5"/>
  <c r="E51" i="5" s="1"/>
  <c r="E52" i="5" s="1"/>
  <c r="I13"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Tomášová Petra</author>
    <author xml:space="preserve"> </author>
    <author>Nývltová Natálie</author>
  </authors>
  <commentList>
    <comment ref="C3" authorId="0" shapeId="0" xr:uid="{394C96A1-CDEA-4481-87C4-5EB0403B02CF}">
      <text>
        <r>
          <rPr>
            <sz val="9"/>
            <color indexed="81"/>
            <rFont val="Tahoma"/>
            <family val="2"/>
            <charset val="238"/>
          </rPr>
          <t xml:space="preserve">Název organizace žádající o podporu podle obchodního rejstříku nebo jiné evidence.
</t>
        </r>
      </text>
    </comment>
    <comment ref="I3" authorId="0" shapeId="0" xr:uid="{E9DE3F96-8DD8-4A89-9B54-0B680C048170}">
      <text>
        <r>
          <rPr>
            <sz val="9"/>
            <color indexed="81"/>
            <rFont val="Tahoma"/>
            <family val="2"/>
            <charset val="238"/>
          </rPr>
          <t>Celková podlahová plocha všech podpořených bytů vč. příslušenství a spol. prostor užívaných pouze nájemníky.
V případě, že jsou součástí bytového domu byty, na které chce klient čerpat podporu, ale tyto byty mají více než 80 m², podpora je poskytována pouze do výše nákladů na výstavbu 80 m² podlahové plochy nájemního bytu. Tzn. že i zde je započítáno max. 80 m² z podlahové plochy bytu. Pokud má byt nad 120 m2, je zcela vyloučen z financování a náklady na výstavbu nebo pořízení takového bytu musí být přesunuty do nezpůsobilých nákladů.
V případě, že jsou součástí bytového domu i nebytové prostory anebo byty, které nejsou předmětem podpory dle tohoto programu, doplňte pouze celkovou podlahovou plochu všech podpořených bytů vč. příslušenství a poměrné části spol. prostor. Tzn. že nebytové prostory či jiné byty (vč. příslušenství) se do této celkové podlahové plochy nezapočítávají.
Jedná se o informace, které jsou vyplňovány i v Klientském portálu při podání Žádosti o poskytnutí podpory (popis výstavby).</t>
        </r>
      </text>
    </comment>
    <comment ref="N3" authorId="0" shapeId="0" xr:uid="{F36CAF8D-56D3-48BE-938C-DDB4D6457BE8}">
      <text>
        <r>
          <rPr>
            <sz val="9"/>
            <color indexed="81"/>
            <rFont val="Tahoma"/>
            <family val="2"/>
            <charset val="238"/>
          </rPr>
          <t>Doplňte rok zahájení provozu bytu či bytového domu, další roky budou doplněny automaticky.</t>
        </r>
      </text>
    </comment>
    <comment ref="C4" authorId="0" shapeId="0" xr:uid="{4BCDCEE1-1D40-4B84-984B-7692598B8774}">
      <text>
        <r>
          <rPr>
            <sz val="9"/>
            <color indexed="81"/>
            <rFont val="Tahoma"/>
            <family val="2"/>
            <charset val="238"/>
          </rPr>
          <t>Identifikační číslo organizace.</t>
        </r>
      </text>
    </comment>
    <comment ref="I4" authorId="0" shapeId="0" xr:uid="{1832B1F5-4CA2-45F9-BCEA-38870CF9CC33}">
      <text>
        <r>
          <rPr>
            <sz val="9"/>
            <color indexed="81"/>
            <rFont val="Tahoma"/>
            <family val="2"/>
            <charset val="238"/>
          </rPr>
          <t xml:space="preserve">Prostor užívaný výhradně nájemníky bytů. Pokud tedy budou předmětem podpory pouze byty do 120 m2, bude podíl podlahové plochy 100 %. 
V případě, kdy by se kromě bytů nacházely v bytovém domě i jiné prostory (např. komerční prostory), byty nad 120 m2, příp. byty, které nejsou předmětem podpory podle tohoto programu, je podíl podlahové plochy určen poměrově podílem podlahové plochy nájemních bytů včetně příslušenství užívaného výhradně s byty ku součtu všech prostor v domě vyjma společných částí domu (výpočet je prováděn automaticky v Klientském portálu na záložce Popis výstavby). 
Podíl se počítá jako součet podlahových ploch všech dostupných nájemních bytů (včetně příslušenství užívaného výhradně s byty) včetně těch překračujících výměru 80 m2 (nejvýše však 120 m2 velkých) ku součtu podlahových ploch všech dostupných nájemních bytů, ostatních bytů (komerčních a přesahujících 120 m2) a komerčních prostor včetně příslušenství využívaného výhradně s těmito byty a prostory. </t>
        </r>
      </text>
    </comment>
    <comment ref="C5" authorId="0" shapeId="0" xr:uid="{CC527D4C-EA9A-48C3-9B33-315CF8791A16}">
      <text>
        <r>
          <rPr>
            <sz val="9"/>
            <color indexed="81"/>
            <rFont val="Tahoma"/>
            <family val="2"/>
            <charset val="238"/>
          </rPr>
          <t>Výběr ze seznamu z těchto možností: Obec, Komerční, Nezisková organizace. 
Církve vyplnit jako Neziskové organizace. Obce, Kraje a jimi zřízené nebo založené organizace označit jako Obec. Ostatní subjekty jsou považovány za Komerční.</t>
        </r>
      </text>
    </comment>
    <comment ref="G5" authorId="0" shapeId="0" xr:uid="{BBDC98CE-941C-4B06-9885-1BDAD8A01659}">
      <text>
        <r>
          <rPr>
            <sz val="9"/>
            <color indexed="81"/>
            <rFont val="Tahoma"/>
            <family val="2"/>
            <charset val="238"/>
          </rPr>
          <t>Počet dostupných nájemních bytů, jejichž podlahová plocha bez příslušenství nedosahuje výměry 53 m2. Tedy podlahová plocha těchto bytů je 52 m2 nebo menší. Uvedeno dle skutečnosti.</t>
        </r>
      </text>
    </comment>
    <comment ref="I5" authorId="0" shapeId="0" xr:uid="{FE5E3257-328B-4116-92BB-3B50E106E069}">
      <text>
        <r>
          <rPr>
            <sz val="9"/>
            <color indexed="81"/>
            <rFont val="Tahoma"/>
            <family val="2"/>
            <charset val="238"/>
          </rPr>
          <t>Součet výměr podlahových ploch dostupných nájemních bytů s podlahovou plochou menší nebo rovnou 52 m2  (bez příslušenství)</t>
        </r>
      </text>
    </comment>
    <comment ref="C6" authorId="0" shapeId="0" xr:uid="{FFA94903-A3ED-4730-AA82-5E60FB8BEE79}">
      <text>
        <r>
          <rPr>
            <sz val="9"/>
            <color indexed="81"/>
            <rFont val="Tahoma"/>
            <family val="2"/>
            <charset val="238"/>
          </rPr>
          <t xml:space="preserve">Zkrácený název projektu, pod kterým bude možné projekt identifikovat. </t>
        </r>
      </text>
    </comment>
    <comment ref="G6" authorId="0" shapeId="0" xr:uid="{595A8C73-9604-4B76-83DB-376D4A505B71}">
      <text>
        <r>
          <rPr>
            <sz val="9"/>
            <color indexed="81"/>
            <rFont val="Tahoma"/>
            <family val="2"/>
            <charset val="238"/>
          </rPr>
          <t>Počet dostupných nájemních bytů jejichž podlahová plocha bez příslušenství přesahuje výměru 52 m2 nejvýše však dosahuje 120 m2. Uvedeno dle skutečnosti.</t>
        </r>
      </text>
    </comment>
    <comment ref="I6" authorId="0" shapeId="0" xr:uid="{09C2AC92-8F46-44FA-B589-E4E2B7CD92B7}">
      <text>
        <r>
          <rPr>
            <sz val="9"/>
            <color indexed="81"/>
            <rFont val="Tahoma"/>
            <family val="2"/>
            <charset val="238"/>
          </rPr>
          <t>Součet výměr podlahových ploch dostupných nájemních bytů s podlahovou plochou vetší než 52 m2  (bez příslušenství)</t>
        </r>
      </text>
    </comment>
    <comment ref="L6" authorId="0" shapeId="0" xr:uid="{BA183114-8262-4866-8B5C-03314861C41A}">
      <text>
        <r>
          <rPr>
            <sz val="9"/>
            <color indexed="81"/>
            <rFont val="Tahoma"/>
            <family val="2"/>
            <charset val="238"/>
          </rPr>
          <t>Náklady, nebo poměrná část nákladů, na správu domu (administrativní a technická správa objektu). Jedná se např. o sjednávání a rozvazování nájemních smluv a jednání s nájemci, vybírání a evidence nájemného, případné vymáhání a právní zastoupení, vedení účetnictví, jednání s úřady, pojišťovnou, zajištění nezbytných kontrol a revizí, znaleckou činnost apod.</t>
        </r>
      </text>
    </comment>
    <comment ref="C7" authorId="0" shapeId="0" xr:uid="{93FE1749-4CA2-497B-B6B7-50706B5D23C6}">
      <text>
        <r>
          <rPr>
            <sz val="9"/>
            <color indexed="81"/>
            <rFont val="Tahoma"/>
            <family val="2"/>
            <charset val="238"/>
          </rPr>
          <t>V případě existujících budov s č. p., č. ev. (pokud byla přidělena) Ulice; číslo popisné nebo číslo evidenční; obec.
V případě novostaveb nebo staveb bez č. p. nebo č. ev.: parcelní číslo hlavního pozemku a název katastrálního území.</t>
        </r>
      </text>
    </comment>
    <comment ref="L7" authorId="0" shapeId="0" xr:uid="{71438E77-EFD7-45FA-82BB-53D7139D64B3}">
      <text>
        <r>
          <rPr>
            <sz val="9"/>
            <color indexed="81"/>
            <rFont val="Tahoma"/>
            <family val="2"/>
            <charset val="238"/>
          </rPr>
          <t xml:space="preserve">Náklady, příp. jejich poměrná část, spojené s pojištěním bytového domu nebo dostupného bytu.
</t>
        </r>
        <r>
          <rPr>
            <b/>
            <sz val="9"/>
            <color indexed="81"/>
            <rFont val="Tahoma"/>
            <family val="2"/>
            <charset val="238"/>
          </rPr>
          <t>Současně je nutné toto podložit návrhem pojistné smlouvy nebo nabídky pojištění. Tento doklad prosím nahrajte společně s tímto modelem při podávání Žádosti o poskytnutí podpory do Klientského portálu.</t>
        </r>
      </text>
    </comment>
    <comment ref="C8" authorId="0" shapeId="0" xr:uid="{8989FE4E-D670-409B-968F-1CC3FE0A868F}">
      <text>
        <r>
          <rPr>
            <sz val="9"/>
            <color indexed="81"/>
            <rFont val="Tahoma"/>
            <family val="2"/>
            <charset val="238"/>
          </rPr>
          <t xml:space="preserve">Vybrat z nabídky účel úvěru, případně převažující účel, tedy například v případě kombinace rekonstrukce a nástavby vybrat účel, který je dominantní. </t>
        </r>
      </text>
    </comment>
    <comment ref="G8" authorId="1" shapeId="0" xr:uid="{C43C3F50-1C00-4CDF-A74C-220AE65FC39F}">
      <text>
        <r>
          <rPr>
            <sz val="9"/>
            <color indexed="81"/>
            <rFont val="Tahoma"/>
            <family val="2"/>
            <charset val="238"/>
          </rPr>
          <t>Odhad hodnoty nemovitosti v případě koupě nebo budouci hodnoty nemovitosti v případě výstavby</t>
        </r>
      </text>
    </comment>
    <comment ref="I8" authorId="0" shapeId="0" xr:uid="{6ED5A5E7-EF90-4C37-B3F4-729AF0D6CF7C}">
      <text>
        <r>
          <rPr>
            <sz val="9"/>
            <color indexed="81"/>
            <rFont val="Tahoma"/>
            <family val="2"/>
            <charset val="238"/>
          </rPr>
          <t>Doba udržitelnosti je minimální doba, po kterou je nutné dodržovat podmínky programu. Je stanovena na dobu splácení úvěru (tzn. maximálně 30 let), minimálně však 20 let.</t>
        </r>
      </text>
    </comment>
    <comment ref="L8" authorId="0" shapeId="0" xr:uid="{C78E3BA3-5466-44F9-BF09-FEBC5DA0F4DE}">
      <text>
        <r>
          <rPr>
            <sz val="9"/>
            <color indexed="81"/>
            <rFont val="Tahoma"/>
            <family val="2"/>
            <charset val="238"/>
          </rPr>
          <t xml:space="preserve">Výše daně z nemovitých věcí je určena legislativními předpisy a je závislá na lokalitě. Pokud je klientem územní samosprávný celek, daň z nemovitých věcí není standardně vyplňována, protože dle zákona č. 338/1992 Sb. o dani z nemovitých věcí, jsou od daně z pozemků, staveb a jednotek osvobozeny pozemky, stavby a jednotky, které jsou ve vlastnictví ČR nebo té obce.
</t>
        </r>
        <r>
          <rPr>
            <b/>
            <sz val="9"/>
            <color indexed="81"/>
            <rFont val="Tahoma"/>
            <family val="2"/>
            <charset val="238"/>
          </rPr>
          <t xml:space="preserve">Současně je nutné toto podložit modelovým přiznáním k dani. Tento doklad prosím nahrajte společně s tímto modelem při podávání Žádosti o poskytnutí podpory do Klientského portálu. </t>
        </r>
      </text>
    </comment>
    <comment ref="G9" authorId="1" shapeId="0" xr:uid="{6E2434EB-A406-4CE9-B8E4-83B27520B283}">
      <text>
        <r>
          <rPr>
            <sz val="9"/>
            <color indexed="81"/>
            <rFont val="Tahoma"/>
            <family val="2"/>
            <charset val="238"/>
          </rPr>
          <t xml:space="preserve">Doplňte informaci, zda projekt obsahuje dostupné nájemní byty s podlahovou plochou v rozmezí 80 - 120 m2. </t>
        </r>
      </text>
    </comment>
    <comment ref="I9" authorId="0" shapeId="0" xr:uid="{25459DA2-924E-4335-9373-E47E2F1E48B7}">
      <text>
        <r>
          <rPr>
            <sz val="9"/>
            <color indexed="81"/>
            <rFont val="Tahoma"/>
            <family val="2"/>
            <charset val="238"/>
          </rPr>
          <t>Předpokládaná doba výstavby v letech zahrnuje kalendářní roky, ve kterých je předpokládána výstavba. V případě pořízení (koupě) vyplňte 1 rok.</t>
        </r>
      </text>
    </comment>
    <comment ref="L9" authorId="0" shapeId="0" xr:uid="{101FD622-78C2-4E20-836C-0A38DB5027EA}">
      <text>
        <r>
          <rPr>
            <sz val="9"/>
            <color indexed="81"/>
            <rFont val="Tahoma"/>
            <family val="2"/>
            <charset val="238"/>
          </rPr>
          <t>Náklady na provádění povinných revizí zařízení (revize elektrických a plynových zařízení, požárně bezpečnostních zařízení, výtahů apod.).</t>
        </r>
      </text>
    </comment>
    <comment ref="L10" authorId="0" shapeId="0" xr:uid="{83B6005C-74B8-480A-B073-3CBE768EDD1A}">
      <text>
        <r>
          <rPr>
            <sz val="9"/>
            <color indexed="81"/>
            <rFont val="Tahoma"/>
            <family val="2"/>
            <charset val="238"/>
          </rPr>
          <t>Náklady, které je potřeba vynaložit za účelem zajištění provozuschopnosti objektu a předcházení, případně odstranění vad a poruch, které se v průběhu užívání objeví. Jedná se např. o opravy trubního vedení, kotelny apod.</t>
        </r>
      </text>
    </comment>
    <comment ref="L11" authorId="0" shapeId="0" xr:uid="{0F12FB06-8AE0-4B5B-A219-88C91938483B}">
      <text>
        <r>
          <rPr>
            <sz val="9"/>
            <color indexed="81"/>
            <rFont val="Tahoma"/>
            <family val="2"/>
            <charset val="238"/>
          </rPr>
          <t>Náklady na běžnou údržbu, opravy objektu a vybavení. Jedná se např. o malby, opravy povrchů ve společných prostorách domu, a o náklady na běžnou údržbu a opravy prováděné v bytě v souladu s nařízení vlády č. 308/2015 Sb., o vymezení pojmů běžná údržba a drobné opravy související s užíváním bytu.</t>
        </r>
      </text>
    </comment>
    <comment ref="F12" authorId="0" shapeId="0" xr:uid="{7DAB2B58-0F58-4DA6-BD55-19EAFCD74499}">
      <text>
        <r>
          <rPr>
            <sz val="9"/>
            <color indexed="81"/>
            <rFont val="Tahoma"/>
            <family val="2"/>
            <charset val="238"/>
          </rPr>
          <t>Dotace může být poskytnuta pouze současně s úvěrem, přičemž úvěr musí dosahovat vždy minimálně výše dotace. Maximální výše dotace je 25 % z celkových způsobilých nákladů, přičemž může být navýšena až do výše 40 % za splnění dalších podmínek. Tyto podmínky jsou uvedeny ve výzvě k podávání žádostí zveřejněné na webu SFPI.</t>
        </r>
      </text>
    </comment>
    <comment ref="L12" authorId="0" shapeId="0" xr:uid="{0E6569E5-5501-4274-978B-1982FBA959AA}">
      <text>
        <r>
          <rPr>
            <sz val="9"/>
            <color indexed="81"/>
            <rFont val="Tahoma"/>
            <family val="2"/>
            <charset val="238"/>
          </rPr>
          <t xml:space="preserve">Tyto náklady vyplňte pouze v případě, kdy nejsou součástí vyúčtování služeb nájemníkům, tzn. ve chvíli, kdy nejsou náklady na tyto služby placeny nájemníky. </t>
        </r>
      </text>
    </comment>
    <comment ref="C13" authorId="0" shapeId="0" xr:uid="{3044B22A-7AC6-43D3-9C67-C1F15B7F63EC}">
      <text>
        <r>
          <rPr>
            <b/>
            <sz val="9"/>
            <color indexed="81"/>
            <rFont val="Tahoma"/>
            <family val="2"/>
            <charset val="238"/>
          </rPr>
          <t>Vyplňte hodnotu uvedenou v Klientském portálu na záložce Parametry podpory.</t>
        </r>
        <r>
          <rPr>
            <sz val="9"/>
            <color indexed="81"/>
            <rFont val="Tahoma"/>
            <family val="2"/>
            <charset val="238"/>
          </rPr>
          <t xml:space="preserve">
Náklady, na které lze čerpat podporu. Způsobilé jsou náklady vzniklé pouze po podání žádosti o poskytnutí podpory. Jedná se o náklady vynaložené na výstavbu nebo pořízení dostupného nájemního bytu nebo bytového domu včetně příslušenství, bez kterého nelze byt či dům užívat (tzn. včetně příslušenství bytu a společných prostor). Způsobilé jsou i náklady na demolici, pokud je demolice nezbytná pro výstavbu. 
V případě domu s dostupnými byty a komerčními byty nebo prostory se náklady na dostupné byty určí buď rozpočtově, nebo poměrem podlahových ploch. </t>
        </r>
      </text>
    </comment>
    <comment ref="F13" authorId="0" shapeId="0" xr:uid="{1C1077C6-69AA-49BB-A496-FC577434F6EC}">
      <text>
        <r>
          <rPr>
            <sz val="9"/>
            <color indexed="81"/>
            <rFont val="Tahoma"/>
            <family val="2"/>
            <charset val="238"/>
          </rPr>
          <t xml:space="preserve">Úvěr může být poskytnut až do výše 90 % celkových způsobilých nákladů. </t>
        </r>
      </text>
    </comment>
    <comment ref="L13" authorId="0" shapeId="0" xr:uid="{BC0F3393-5BBE-4EA4-B246-C7F54F748094}">
      <text>
        <r>
          <rPr>
            <sz val="9"/>
            <color indexed="81"/>
            <rFont val="Tahoma"/>
            <family val="2"/>
            <charset val="238"/>
          </rPr>
          <t>Technickým zhodnocením se rozumí plánované  výdaje na změny dokončené části stavby obsahující dostupné byty, jako jsou nástavby a přístavby a stavební úpravy, rekonstrukce a modernizace majetku, pokud převýší u jednotlivého majetku v úhrnu 80 000 Kč. Technickým zhodnocením jsou i uvedené výdaje nepřesahující stanovené částky, které poplatník na základě svého rozhodnutí neuplatní jako výdaj (náklad). Přičemž rekonstrukcí se rozumí zásahy do majetku, které mají za následek změnu jeho účelu nebo technických parametrů a modernizací se rozumí rozšíření vybavenosti nebo použitelnosti majetku.</t>
        </r>
      </text>
    </comment>
    <comment ref="L14" authorId="0" shapeId="0" xr:uid="{C51D740C-9AEE-41D6-89DD-B8106835C47C}">
      <text>
        <r>
          <rPr>
            <sz val="9"/>
            <color indexed="81"/>
            <rFont val="Tahoma"/>
            <family val="2"/>
            <charset val="238"/>
          </rPr>
          <t xml:space="preserve">V případě, kdy má klient za účelem dofinancování projektu další úvěr (mimo úvěr poskytnutý od SFPI), doplní do modelu případné úroky z tohoto úvěru. </t>
        </r>
      </text>
    </comment>
    <comment ref="G15" authorId="0" shapeId="0" xr:uid="{295D10B6-8BD3-40BD-9B91-44F19647D1C4}">
      <text>
        <r>
          <rPr>
            <sz val="9"/>
            <color indexed="81"/>
            <rFont val="Tahoma"/>
            <family val="2"/>
            <charset val="238"/>
          </rPr>
          <t>Výše komerčního úvěru, kterou si případně klient půjčil, potřebnou pro krytí části nákladů spojených s nákupem nebo výstavbou dostupných nájemních bytů.</t>
        </r>
      </text>
    </comment>
    <comment ref="L15" authorId="0" shapeId="0" xr:uid="{563C5B5B-ACCF-45FF-B29F-711C2AE8C4DA}">
      <text>
        <r>
          <rPr>
            <sz val="9"/>
            <color indexed="81"/>
            <rFont val="Tahoma"/>
            <family val="2"/>
            <charset val="238"/>
          </rPr>
          <t xml:space="preserve">Jedná se o odpisy z nepodpořené části stavby spojené s dostupnými nájemními byty, tzn. odpisy po odečtení dotace (nikoliv HGE z úvěru, protože úroky by jinak byly promítnuty jako finanční náklad). Odpisy nepodpořené části investice jsou v modelu počítány automaticky. </t>
        </r>
      </text>
    </comment>
    <comment ref="C16" authorId="0" shapeId="0" xr:uid="{A3196B02-57E9-4A21-AEB9-9CEE7638BE7F}">
      <text>
        <r>
          <rPr>
            <b/>
            <sz val="9"/>
            <color indexed="81"/>
            <rFont val="Tahoma"/>
            <family val="2"/>
            <charset val="238"/>
          </rPr>
          <t>Pokud jsou součástí projektu byty jejíž podlahová plocha přesahuje 80 m2 a nepřesahuje 120 m2 vyplňte hodnotu uvedenou v Klientském portálu na záložce Parametry podpory.</t>
        </r>
        <r>
          <rPr>
            <sz val="9"/>
            <color indexed="81"/>
            <rFont val="Tahoma"/>
            <family val="2"/>
            <charset val="238"/>
          </rPr>
          <t xml:space="preserve">
Náklady na dostupné byty, u kterých jejich podlahová plocha převyšuje 80 m2 a nepřesahuje 120 m2, na jejichž část nelze čerpat podporu z důvodu překročení podporované velikosti podlahové plochy.</t>
        </r>
      </text>
    </comment>
    <comment ref="I16" authorId="0" shapeId="0" xr:uid="{6B825E42-ED11-4668-994F-7882CF676D81}">
      <text>
        <r>
          <rPr>
            <b/>
            <sz val="9"/>
            <color indexed="81"/>
            <rFont val="Tahoma"/>
            <family val="2"/>
            <charset val="238"/>
          </rPr>
          <t>Úroková sazba Komerčního úvěru</t>
        </r>
        <r>
          <rPr>
            <sz val="9"/>
            <color indexed="81"/>
            <rFont val="Tahoma"/>
            <family val="2"/>
            <charset val="238"/>
          </rPr>
          <t xml:space="preserve"> určeného ke krytí části nákladů spojených s nákupem nebo výstavbou </t>
        </r>
        <r>
          <rPr>
            <b/>
            <sz val="9"/>
            <color indexed="81"/>
            <rFont val="Tahoma"/>
            <family val="2"/>
            <charset val="238"/>
          </rPr>
          <t>dostupných nájemních bytů</t>
        </r>
        <r>
          <rPr>
            <sz val="9"/>
            <color indexed="81"/>
            <rFont val="Tahoma"/>
            <family val="2"/>
            <charset val="238"/>
          </rPr>
          <t xml:space="preserve">. Je vyplňována úroková sazba známá v době podání žádosti a případně upřesněná před čerpáním podpory, kterou nabídl komerční subjekt klientovi jako cenu za půjčený kapitál potřebný na financování části nákladů spojených s výstavbou nebo pořízením objektu, který obsahuje dostupné nájemní byty. </t>
        </r>
      </text>
    </comment>
    <comment ref="C17" authorId="1" shapeId="0" xr:uid="{8E415C87-525F-42D2-97A7-F33493424076}">
      <text>
        <r>
          <rPr>
            <b/>
            <sz val="9"/>
            <color indexed="81"/>
            <rFont val="Tahoma"/>
            <family val="2"/>
            <charset val="238"/>
          </rPr>
          <t>Pokud jsou součástí projektu nezpůsobilé náklady na připojení pozemku a venkovní a sadové úpravy, vyplňte hodnotu uvedenou v Klientském portálu na záložce Parametry podpory.</t>
        </r>
        <r>
          <rPr>
            <sz val="9"/>
            <color indexed="81"/>
            <rFont val="Tahoma"/>
            <family val="2"/>
            <charset val="238"/>
          </rPr>
          <t xml:space="preserve">
Náklady na inženýrské sítě, dopravní infrastrukturu a venkovní úpravy převyšující 6 % základních rozpočtových nákladů. 
</t>
        </r>
      </text>
    </comment>
    <comment ref="I17" authorId="0" shapeId="0" xr:uid="{8E9A1C86-0B6D-46A7-B07C-D6041173A465}">
      <text>
        <r>
          <rPr>
            <sz val="9"/>
            <color indexed="81"/>
            <rFont val="Tahoma"/>
            <family val="2"/>
            <charset val="238"/>
          </rPr>
          <t>Doba splatnosti Komerčního úvěru, určeného ke krytí části nákladů spojených s nákupem nebo výstavbou dostupných nájemních bytů, v letech.</t>
        </r>
      </text>
    </comment>
    <comment ref="L17" authorId="0" shapeId="0" xr:uid="{D80F14DF-B21C-4B25-BAEB-453352D3C040}">
      <text>
        <r>
          <rPr>
            <sz val="9"/>
            <color indexed="81"/>
            <rFont val="Tahoma"/>
            <family val="2"/>
            <charset val="238"/>
          </rPr>
          <t xml:space="preserve">Poměrná část nákladů na správu, pojištění a revize pro komerční část objektu s dostupnými nájemními byty. </t>
        </r>
      </text>
    </comment>
    <comment ref="C18" authorId="0" shapeId="0" xr:uid="{033D1F0C-2A42-47A8-A283-1E6384463524}">
      <text>
        <r>
          <rPr>
            <sz val="9"/>
            <color indexed="81"/>
            <rFont val="Tahoma"/>
            <family val="2"/>
            <charset val="238"/>
          </rPr>
          <t xml:space="preserve">Náklady na projektovou dokumentaci pro stavební povolení, případně pro územní rozhodnutí, ekonomické a architektonické studie, apod., potřebné k vydání stavebního povolení. Náklady vzniklé před podáním žádosti o poskytnutí podpory a zároveň nebyly a nebudou hrazeny z jiných veřejných zdrojů, vyjma zdrojů samotného žadatele. Náklady na projektovou činnost po podání žádosti jsou způsobilé a projeví se v buňce Způsobilé náklady na výstavbu nebo pořízení dostupných bytů. </t>
        </r>
      </text>
    </comment>
    <comment ref="I18" authorId="2" shapeId="0" xr:uid="{36403785-7FC9-41AF-804C-A9F4A390395C}">
      <text>
        <r>
          <rPr>
            <sz val="9"/>
            <color indexed="81"/>
            <rFont val="Tahoma"/>
            <family val="2"/>
            <charset val="238"/>
          </rPr>
          <t xml:space="preserve">Vyplňte pouze pokud jsou součástí jiné prostory, které nejsou předmětem podpory z tohoto programu. Je vyplňována výše </t>
        </r>
        <r>
          <rPr>
            <b/>
            <sz val="9"/>
            <color indexed="81"/>
            <rFont val="Tahoma"/>
            <family val="2"/>
            <charset val="238"/>
          </rPr>
          <t>komerčního úvěru</t>
        </r>
        <r>
          <rPr>
            <sz val="9"/>
            <color indexed="81"/>
            <rFont val="Tahoma"/>
            <family val="2"/>
            <charset val="238"/>
          </rPr>
          <t xml:space="preserve">, který si klient půjčil na financování případných </t>
        </r>
        <r>
          <rPr>
            <b/>
            <sz val="9"/>
            <color indexed="81"/>
            <rFont val="Tahoma"/>
            <family val="2"/>
            <charset val="238"/>
          </rPr>
          <t>dalších komerčních prostor, které nejsou předmětem podpory SFPI.</t>
        </r>
        <r>
          <rPr>
            <sz val="9"/>
            <color indexed="81"/>
            <rFont val="Tahoma"/>
            <family val="2"/>
            <charset val="238"/>
          </rPr>
          <t xml:space="preserve">
</t>
        </r>
      </text>
    </comment>
    <comment ref="L18" authorId="0" shapeId="0" xr:uid="{46CCDF8F-EA28-4964-8352-7CF96EDF2274}">
      <text>
        <r>
          <rPr>
            <sz val="9"/>
            <color indexed="81"/>
            <rFont val="Tahoma"/>
            <family val="2"/>
            <charset val="238"/>
          </rPr>
          <t xml:space="preserve">Dlouhodobé i krátkodobé opravy spojené s provozem komerčních bytů a prostor v objektu s dostupnými nájemními byty. </t>
        </r>
      </text>
    </comment>
    <comment ref="C19" authorId="0" shapeId="0" xr:uid="{9028B411-ACFB-4210-A58E-C8655172B149}">
      <text>
        <r>
          <rPr>
            <sz val="9"/>
            <color indexed="81"/>
            <rFont val="Tahoma"/>
            <family val="2"/>
            <charset val="238"/>
          </rPr>
          <t xml:space="preserve">Náklady na pořízení pozemku, práva stavby nebo budovy určených k výstavbě dostupného nájemního bytu. Náklady se určí podle ceny obsažené ve smlouvě, nebo obvyklé ceny podle zákona o oceňování majetku stanovené k libovolnému dni v období 4 let před prvním poskytnutím dostupného nájemního bytu pro dostupné nájemní bydlení, a to jako nižší z těchto cen. Není-li cena obsažená ve smlouvě známá, je-li smlouva starší 8 let, nebo nebyla-li nabývacím titulem smlouva, použije se cena obvyklá podle zákona o oceňování majetku. 
</t>
        </r>
        <r>
          <rPr>
            <b/>
            <sz val="9"/>
            <color indexed="81"/>
            <rFont val="Tahoma"/>
            <family val="2"/>
            <charset val="238"/>
          </rPr>
          <t xml:space="preserve">Tento náklad je nutné podložit konkrétním dokladem. Tento doklad prosím nahrajte společně s tímto modelem při podávání Žádosti o poskytnutí podpory do Klientského portálu. </t>
        </r>
      </text>
    </comment>
    <comment ref="G19" authorId="2" shapeId="0" xr:uid="{46CC8DD0-D50F-43A8-93A5-D7A228B32DEA}">
      <text>
        <r>
          <rPr>
            <sz val="9"/>
            <color indexed="81"/>
            <rFont val="Tahoma"/>
            <family val="2"/>
            <charset val="238"/>
          </rPr>
          <t>Upozorňujeme, že toto číslo nemusí být shodné s celkovými zdroji uvedenými v Klientském portálu. Důvodem je, že do modelu zde mohou být zadávány i jiné nezpůsobilé náklady vzniklé před podáním Žádosti 
o poskytnutí podpory, které již nejsou uváděny do Žádosti o poskytnutí podpory (buňky C18-C21).</t>
        </r>
      </text>
    </comment>
    <comment ref="I19" authorId="2" shapeId="0" xr:uid="{A736D551-0FE7-49C3-8461-0331DA36E268}">
      <text>
        <r>
          <rPr>
            <sz val="9"/>
            <color indexed="81"/>
            <rFont val="Tahoma"/>
            <family val="2"/>
            <charset val="238"/>
          </rPr>
          <t>Vyplňte pouze pokud jsou součástí jiné prostory, které nejsou předmětem podpory z tohoto programu. Je vyplňována výše případné jiné dotace určené na financování těchto prostor (např. dotace na sociální byty IROP).</t>
        </r>
      </text>
    </comment>
    <comment ref="L19" authorId="0" shapeId="0" xr:uid="{933805A2-E559-4B06-A040-EAD08C2B5386}">
      <text>
        <r>
          <rPr>
            <sz val="9"/>
            <color indexed="81"/>
            <rFont val="Tahoma"/>
            <family val="2"/>
            <charset val="238"/>
          </rPr>
          <t>Technickým zhodnocením se rozumí plánované  výdaje na změny dokončené části stavby obsahující dostupné byty, jako jsou nástavby a přístavby a stavební úpravy, rekonstrukce a modernizace majetku, pokud převýší u jednotlivého majetku v úhrnu 80 000 Kč.</t>
        </r>
      </text>
    </comment>
    <comment ref="C20" authorId="0" shapeId="0" xr:uid="{9CE99AA3-8E95-4D17-AC89-E9C65FF3519E}">
      <text>
        <r>
          <rPr>
            <sz val="9"/>
            <color indexed="81"/>
            <rFont val="Tahoma"/>
            <family val="2"/>
            <charset val="238"/>
          </rPr>
          <t>Odvody za trvale odňatou zemědělskou půdu ze zemědělského půdního fondu se platí jednorázově. Odvody stanovuje místně příslušný orgán ochrany zemědělského půdního fondu obecního úřadu obce s rozšířenou působností.</t>
        </r>
      </text>
    </comment>
    <comment ref="L20" authorId="0" shapeId="0" xr:uid="{797DB6AB-37F9-45EF-A2E1-7E875DE2A9C4}">
      <text>
        <r>
          <rPr>
            <sz val="9"/>
            <color indexed="81"/>
            <rFont val="Tahoma"/>
            <family val="2"/>
            <charset val="238"/>
          </rPr>
          <t xml:space="preserve">Úroky placené z komerčního úvěru použitého na výstavbu nebo pořízení komerčních částí objektu s dostupnými byty. </t>
        </r>
      </text>
    </comment>
    <comment ref="C21" authorId="0" shapeId="0" xr:uid="{2E800B87-05F0-4A09-AD15-D519CEB66298}">
      <text>
        <r>
          <rPr>
            <sz val="9"/>
            <color indexed="81"/>
            <rFont val="Tahoma"/>
            <family val="2"/>
            <charset val="238"/>
          </rPr>
          <t xml:space="preserve">Ostatní náklady projektu výše neuvedené, avšak bezprostředně související se vznikem dostupných bytů, pokud nebyly zadány ve formuláři žádosti v Klientském portálu.
</t>
        </r>
      </text>
    </comment>
    <comment ref="L21" authorId="0" shapeId="0" xr:uid="{1E37DB9B-15F0-4850-86A0-1ACB0F78ECF8}">
      <text>
        <r>
          <rPr>
            <sz val="9"/>
            <color indexed="81"/>
            <rFont val="Tahoma"/>
            <family val="2"/>
            <charset val="238"/>
          </rPr>
          <t>Jedná se o odpisy z části stavby spojené s komerčními byty a prostory.</t>
        </r>
      </text>
    </comment>
    <comment ref="C22" authorId="0" shapeId="0" xr:uid="{14F9D666-0069-4B3D-800F-AD4C5AC165CF}">
      <text>
        <r>
          <rPr>
            <sz val="9"/>
            <color indexed="81"/>
            <rFont val="Tahoma"/>
            <family val="2"/>
            <charset val="238"/>
          </rPr>
          <t xml:space="preserve">Úroky při čeprání se vyplňují automaticky v závislosti na výši úveru SFPI a době výstavby
</t>
        </r>
      </text>
    </comment>
    <comment ref="H22" authorId="0" shapeId="0" xr:uid="{2C0E43FF-70A3-4E53-94F6-9141947F663E}">
      <text>
        <r>
          <rPr>
            <sz val="9"/>
            <color indexed="81"/>
            <rFont val="Tahoma"/>
            <family val="2"/>
            <charset val="238"/>
          </rPr>
          <t xml:space="preserve">Pro účely vyhlášené výzvy prosím vyplňujte údaje z </t>
        </r>
        <r>
          <rPr>
            <b/>
            <sz val="9"/>
            <color indexed="81"/>
            <rFont val="Tahoma"/>
            <family val="2"/>
            <charset val="238"/>
          </rPr>
          <t>posudku o srovnatelném nájemném vyhotoveném v souladu s nařízením vlády č. 453/2013 Sb</t>
        </r>
        <r>
          <rPr>
            <sz val="9"/>
            <color indexed="81"/>
            <rFont val="Tahoma"/>
            <family val="2"/>
            <charset val="238"/>
          </rPr>
          <t xml:space="preserve">., o stanovení podrobností a postupu pro zjištění srovnatelného nájemného obvyklého v daném místě, nebo </t>
        </r>
        <r>
          <rPr>
            <b/>
            <sz val="9"/>
            <color indexed="81"/>
            <rFont val="Tahoma"/>
            <family val="2"/>
            <charset val="238"/>
          </rPr>
          <t xml:space="preserve">údaje z pdf výstupu z interaktivní kalkulačky cenových map Ministerstva financí.
</t>
        </r>
        <r>
          <rPr>
            <sz val="9"/>
            <color indexed="81"/>
            <rFont val="Tahoma"/>
            <family val="2"/>
            <charset val="238"/>
          </rPr>
          <t xml:space="preserve">
</t>
        </r>
        <r>
          <rPr>
            <b/>
            <sz val="9"/>
            <color indexed="81"/>
            <rFont val="Tahoma"/>
            <family val="2"/>
            <charset val="238"/>
          </rPr>
          <t xml:space="preserve">Postup, pokud máte znalecký posudek:
</t>
        </r>
        <r>
          <rPr>
            <sz val="9"/>
            <color indexed="81"/>
            <rFont val="Tahoma"/>
            <family val="2"/>
            <charset val="238"/>
          </rPr>
          <t>Vyplňte hodnoty ze znaleckého posudku.</t>
        </r>
        <r>
          <rPr>
            <b/>
            <sz val="9"/>
            <color indexed="81"/>
            <rFont val="Tahoma"/>
            <family val="2"/>
            <charset val="238"/>
          </rPr>
          <t xml:space="preserve">
</t>
        </r>
        <r>
          <rPr>
            <sz val="9"/>
            <color indexed="81"/>
            <rFont val="Tahoma"/>
            <family val="2"/>
            <charset val="238"/>
          </rPr>
          <t xml:space="preserve">
Pokud v projektu budou existovat byty jejichž podlahová plocha bez příslušenství bude 52 m2 nebo menší ("malý byt")a zároveň byty, jejichž podlahová plocha bude větší než 52 m2 ("velký byt"), pak prosím vyplňujte v případě rozmezí cen v posudku vždy tu menší cenu na m2 podlahové plocha do kolonky pro velký byt a vyšší cenu do kolonky pro malý byt. Pokud bude posudek obsahovat pouze průměrnou cenu za m2 bytu, vyplňte prosím do obou kolonek stejnou hodnotu. 
</t>
        </r>
        <r>
          <rPr>
            <b/>
            <sz val="9"/>
            <color indexed="81"/>
            <rFont val="Tahoma"/>
            <family val="2"/>
            <charset val="238"/>
          </rPr>
          <t xml:space="preserve">
Postup, pokud máte pdf výstup z interaktivní kalkulačky MF:
</t>
        </r>
        <r>
          <rPr>
            <sz val="9"/>
            <color indexed="81"/>
            <rFont val="Tahoma"/>
            <family val="2"/>
            <charset val="238"/>
          </rPr>
          <t>Nájemné za malé byty dle kalkulačky zadejte do buňky nájemné na 
1 m2/měsíc bytu 52 m2 a menšího. Nájemné za velké byty zadejte do buňky nájemné na 1 m2/měsíc bytu většího než 52 m2. 
Počty bytů dle velikosti (tzn. buňky G5 a G6) ale vyplňte dle skutečnosti.</t>
        </r>
      </text>
    </comment>
    <comment ref="I22" authorId="0" shapeId="0" xr:uid="{556AE0E2-0468-4EB8-9C38-C29A5BB859BA}">
      <text>
        <r>
          <rPr>
            <sz val="9"/>
            <color indexed="81"/>
            <rFont val="Tahoma"/>
            <family val="2"/>
            <charset val="238"/>
          </rPr>
          <t xml:space="preserve">Pro účely vyhlášené výzvy prosím vyplňujte údaje z </t>
        </r>
        <r>
          <rPr>
            <b/>
            <sz val="9"/>
            <color indexed="81"/>
            <rFont val="Tahoma"/>
            <family val="2"/>
            <charset val="238"/>
          </rPr>
          <t>posudku o srovnatelném nájemném vyhotoveném v souladu s nařízením vlády č. 453/2013 Sb.</t>
        </r>
        <r>
          <rPr>
            <sz val="9"/>
            <color indexed="81"/>
            <rFont val="Tahoma"/>
            <family val="2"/>
            <charset val="238"/>
          </rPr>
          <t xml:space="preserve">, o stanovení podrobností a postupu pro zjištění srovnatelného nájemného obvyklého v daném místě, nebo </t>
        </r>
        <r>
          <rPr>
            <b/>
            <sz val="9"/>
            <color indexed="81"/>
            <rFont val="Tahoma"/>
            <family val="2"/>
            <charset val="238"/>
          </rPr>
          <t>údaje z pdf výstupu z interaktivní kalkulačky cenových map Ministerstva financí.</t>
        </r>
        <r>
          <rPr>
            <sz val="9"/>
            <color indexed="81"/>
            <rFont val="Tahoma"/>
            <family val="2"/>
            <charset val="238"/>
          </rPr>
          <t xml:space="preserve">
</t>
        </r>
        <r>
          <rPr>
            <b/>
            <sz val="9"/>
            <color indexed="81"/>
            <rFont val="Tahoma"/>
            <family val="2"/>
            <charset val="238"/>
          </rPr>
          <t xml:space="preserve">Postup, pokud máte znalecký posudek:
</t>
        </r>
        <r>
          <rPr>
            <sz val="9"/>
            <color indexed="81"/>
            <rFont val="Tahoma"/>
            <family val="2"/>
            <charset val="238"/>
          </rPr>
          <t xml:space="preserve">
Vyplňte hodnoty ze znaleckého posudku.
Pokud v projektu budou existovat byty jejichž podlahová plocha bez příslušenství bude 52 m2 nebo menší ("malý byt")a zároveň byty, jejichž podlahová plocha bude větší než 52 m2 ("velký byt"), pak prosím vyplňujte v případě rozmezí cen v posudku vždy tu menší cenu na m2 podlahové plocha do kolonky pro velký byt a vyšší cenu do kolonky pro malý byt. Pokud bude posudek obsahovat pouze průměrnou cenu za m2 bytu, vyplňte prosím do obou kolonek stejnou hodnotu. 
</t>
        </r>
        <r>
          <rPr>
            <b/>
            <sz val="9"/>
            <color indexed="81"/>
            <rFont val="Tahoma"/>
            <family val="2"/>
            <charset val="238"/>
          </rPr>
          <t xml:space="preserve">
Postup, pokud máte pdf výstup z interaktivní kalkulačky MF:
</t>
        </r>
        <r>
          <rPr>
            <sz val="9"/>
            <color indexed="81"/>
            <rFont val="Tahoma"/>
            <family val="2"/>
            <charset val="238"/>
          </rPr>
          <t xml:space="preserve">
Nájemné za malé byty dle kalkulačky zadejte do buňky nájemné na 
1 m2/měsíc bytu 52 m2 a menšího. Nájemné za velké byty zadejte do buňky nájemné na 1 m2/měsíc bytu většího než 52 m2. 
Počty bytů dle velikosti (tzn. buňky G5 a G6) ale vyplňte dle skutečnosti.</t>
        </r>
      </text>
    </comment>
    <comment ref="L24" authorId="0" shapeId="0" xr:uid="{CD34ABD0-6C25-4E58-9850-9110D3B42457}">
      <text>
        <r>
          <rPr>
            <sz val="9"/>
            <color indexed="81"/>
            <rFont val="Tahoma"/>
            <family val="2"/>
            <charset val="238"/>
          </rPr>
          <t xml:space="preserve">Výše předpokládaného výběru nájemného v dostupných nájemních bytech v jednotlivých letech provozu. 
Nájemné musí být </t>
        </r>
        <r>
          <rPr>
            <b/>
            <sz val="9"/>
            <color indexed="81"/>
            <rFont val="Tahoma"/>
            <family val="2"/>
            <charset val="238"/>
          </rPr>
          <t>maximálně</t>
        </r>
        <r>
          <rPr>
            <sz val="9"/>
            <color indexed="81"/>
            <rFont val="Tahoma"/>
            <family val="2"/>
            <charset val="238"/>
          </rPr>
          <t xml:space="preserve"> ve výši nákladového nájemného (buňky H24 a I24), zároveň ale platí, že nájemné musí být nižší než srovnatelné nájemné obvyklé v daném místě (buňky H23 a I23). Je tak stanovena maximální možná vvýše nájemného, nájemné ale může být stanoveno i nižší. 
Ze strany SFPI bude provedeno hodnocení přijatelnosti stanoveného nájemného z pohledu ekonomického provozu.</t>
        </r>
      </text>
    </comment>
    <comment ref="H25" authorId="0" shapeId="0" xr:uid="{D58F8717-5B08-4D34-8934-82EFA9C8A7EE}">
      <text>
        <r>
          <rPr>
            <sz val="9"/>
            <color indexed="81"/>
            <rFont val="Tahoma"/>
            <family val="2"/>
            <charset val="238"/>
          </rPr>
          <t xml:space="preserve">Výše předpokládaného nájemného v dostupných nájemních bytech, které žadatel plánuje vybírat.
Předpokládané nájemné může být maximálně ve výši Dostupného nájemeného stanoveného v buňce H24. Žadatel může výbírat nájemné buď v této výši nebo nižší. </t>
        </r>
      </text>
    </comment>
    <comment ref="I25" authorId="0" shapeId="0" xr:uid="{E0AEB049-86A1-4C94-89FA-B38E9A088FFF}">
      <text>
        <r>
          <rPr>
            <sz val="9"/>
            <color indexed="81"/>
            <rFont val="Tahoma"/>
            <family val="2"/>
            <charset val="238"/>
          </rPr>
          <t xml:space="preserve">Výše předpokládaného nájemného v dostupných nájemních bytech, které žadatel plánuje vybírat.
Předpokládané nájemné může být maximálně ve výši Dostupného nájemeného stanoveného v buňce I24. Žadatel může výbírat nájemné buď v této výši nebo nižší. </t>
        </r>
      </text>
    </comment>
    <comment ref="L25" authorId="0" shapeId="0" xr:uid="{1B9980A1-D9BB-45A1-8FA7-D66DEC621542}">
      <text>
        <r>
          <rPr>
            <sz val="9"/>
            <color indexed="81"/>
            <rFont val="Tahoma"/>
            <family val="2"/>
            <charset val="238"/>
          </rPr>
          <t>Ostatní příjmy spojené s pronájmem dostupných bytů, pokud nejsou nájemci vyúčtovávány v rámci služeb spojených s pronájmem bytu.</t>
        </r>
      </text>
    </comment>
    <comment ref="C26" authorId="0" shapeId="0" xr:uid="{E3F16533-FD4D-43E7-A670-7E2DB513AFB4}">
      <text>
        <r>
          <rPr>
            <b/>
            <sz val="9"/>
            <color indexed="81"/>
            <rFont val="Tahoma"/>
            <family val="2"/>
            <charset val="238"/>
          </rPr>
          <t>Pokud jsou součástí projektu nebytové prostory nebo byty, které nejsou předmětem podpory, vyplňte hodnotu uvedenou v Klientském portálu na záložce Parametry podpory.</t>
        </r>
        <r>
          <rPr>
            <sz val="9"/>
            <color indexed="81"/>
            <rFont val="Tahoma"/>
            <family val="2"/>
            <charset val="238"/>
          </rPr>
          <t xml:space="preserve">
Investiční náklady spojené s výstavbou nebo pořízením ostatních prostor v domě s dostupnými byty, které nejsou společným prostorem domu ani prostorem využívaným výhradně nájemci bytových domů. Typicky se jedná o komerční prostory, komerční byty na pronájem nebo prodej. Nejedná se však o např. komunitní prostory, sušárny a jiné podobné prostory sloužící nájemcům bytů. 
</t>
        </r>
      </text>
    </comment>
    <comment ref="L26" authorId="0" shapeId="0" xr:uid="{BF14AEC7-B331-4A35-8190-EAA1254F7081}">
      <text>
        <r>
          <rPr>
            <sz val="9"/>
            <color indexed="81"/>
            <rFont val="Tahoma"/>
            <family val="2"/>
            <charset val="238"/>
          </rPr>
          <t>Výše nájemného vybíraného z komerční části objektu s dostupnými nájemními byty (komerční prostory, jiné byty, které nejsou předmětem podpory dle tohoto programu apod.). Případně výše očekávaných příjmů z prodeje těchto prostor v jednotlivých letech.</t>
        </r>
      </text>
    </comment>
    <comment ref="L27" authorId="2" shapeId="0" xr:uid="{17DF707F-AEE8-4AAE-9083-EA3A6BC63F28}">
      <text>
        <r>
          <rPr>
            <sz val="9"/>
            <color indexed="81"/>
            <rFont val="Tahoma"/>
            <family val="2"/>
            <charset val="238"/>
          </rPr>
          <t>Jedná se o část modelu, která může být pomůckou pro klienty při stanovování stropu nájemného ve svých bytech po dobu udržitelnosti projektu. Údaje o inflaci se budou doplňovat v jednotlivých letech doby udržitelnosti. Tabulka je tak pouze orientační.</t>
        </r>
      </text>
    </comment>
    <comment ref="C28" authorId="1" shapeId="0" xr:uid="{D51FDE2E-B68C-46B1-95C8-1100C83E7218}">
      <text>
        <r>
          <rPr>
            <sz val="9"/>
            <color indexed="81"/>
            <rFont val="Tahoma"/>
            <family val="2"/>
            <charset val="238"/>
          </rPr>
          <t xml:space="preserve">POKUD JE SOUČÁSTÍ PROJEKTU ROZPOČTOVÁ REZERVA, KTERÁ JE VYŠŠÍ NEŽ 10 % INVESTIČNÍCH NÁKLADŮ, VYPLŇTE HODNOTU UVEDENOU V KLIENTSKÉM PORTÁLU NA ZÁLOŽCE PARAMETRY PODPORY.
Náklady nad rámec 10 % rozpočtové rezervy, pokud vzniknou. 
</t>
        </r>
      </text>
    </comment>
    <comment ref="C29" authorId="1" shapeId="0" xr:uid="{B2210323-31E5-40EA-95BF-C3AE7DFB7659}">
      <text>
        <r>
          <rPr>
            <sz val="9"/>
            <color indexed="81"/>
            <rFont val="Tahoma"/>
            <family val="2"/>
            <charset val="238"/>
          </rPr>
          <t xml:space="preserve">POKUD JSOU SOUČÁSTÍ PROJEKTU TAKOVÉ NÁKLADY, VYPLŇTE HODNOTU UVEDENOU V KLIENTSKÉM PORTÁLU.
Náklady, které nejsou uznatelné ani v případě dostupných nájemních bytů, jako je vybavení prostor volně stojícím nábytkem, volně stojící spotřebiče, atp. U nákupu se může jednat např. o náklady na vedlejší pozemky.
</t>
        </r>
      </text>
    </comment>
    <comment ref="C30" authorId="2" shapeId="0" xr:uid="{C586E331-78D2-49E3-8FFF-ED2B67D33A03}">
      <text>
        <r>
          <rPr>
            <sz val="9"/>
            <color indexed="81"/>
            <rFont val="Tahoma"/>
            <family val="2"/>
            <charset val="238"/>
          </rPr>
          <t>Upozorňujeme, že toto číslo nemusí být shodné s celkovými náklady uvedenými v Klientském portálu. Důvodem je, že do modelu zde mohou být zadávány i jiné nezpůsobilé náklady vzniklé před podáním Žádosti 
o poskytnutí podpory, které již nejsou uváděny do Žádosti o poskytnutí podpory (buňky C18-C21).</t>
        </r>
      </text>
    </comment>
    <comment ref="L32" authorId="2" shapeId="0" xr:uid="{F42A62B2-C2FF-40D5-AAD4-8CC915481756}">
      <text>
        <r>
          <rPr>
            <sz val="9"/>
            <color indexed="81"/>
            <rFont val="Tahoma"/>
            <family val="2"/>
            <charset val="238"/>
          </rPr>
          <t>Zde jsou automaticky počítány anuitní splátky všech uvedených úvěrů - tzn. anuitní splátky úvěru od SFPI, popř. komerčního úvěru, pokud byl vyplněn.</t>
        </r>
        <r>
          <rPr>
            <sz val="9"/>
            <color indexed="81"/>
            <rFont val="Tahoma"/>
            <family val="2"/>
            <charset val="238"/>
          </rPr>
          <t xml:space="preserve">
</t>
        </r>
      </text>
    </comment>
    <comment ref="C33" authorId="2" shapeId="0" xr:uid="{2E4629E2-C112-49EE-BCD2-1F882AE7A35F}">
      <text>
        <r>
          <rPr>
            <sz val="9"/>
            <color indexed="81"/>
            <rFont val="Tahoma"/>
            <family val="2"/>
            <charset val="238"/>
          </rPr>
          <t xml:space="preserve">Upozorňujeme, že se jedná pouze o obecné upozornění, a je odpovědností žadatele stanovit, zda je veřejným zadavetelem. 
Definice veřejného zadavatele je uvedena v § 4 zákona č. 134/2016 Sb., o zadávání veřejných zakázek.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tc={495623DE-8EEA-4313-953E-7AAC009F65DC}</author>
    <author>tc={6C8315C9-0C3A-43E6-86A9-25A3E0B07999}</author>
    <author>tc={8CAA7AEF-A518-4A6A-B1C2-189A837A50B7}</author>
    <author>tc={806CB8D9-8123-46ED-BB9A-468833075471}</author>
    <author>tc={22E7645F-4DC0-411C-B966-31D53E3E94D9}</author>
    <author>tc={9143AEE5-66DA-4E89-9E85-04ABBC615474}</author>
    <author>tc={30BC2215-313C-43F2-ACDA-2684A53B12D4}</author>
    <author>tc={E9560DF0-5A75-45F8-B293-F14F8C5DFCA7}</author>
    <author>tc={5AB7C0F5-3047-4C2E-9E27-1E5C76F97C11}</author>
    <author>tc={FC43C2E2-0DF9-4E57-A8CD-13DD2C03A39D}</author>
    <author>tc={0EF9F74F-16EE-482E-A161-5674EE9BB0B9}</author>
    <author>tc={54B2CDA1-A85B-4A8D-93E6-99B2C5E0E788}</author>
    <author>tc={4772CD11-C4C8-4ACA-8D10-8C6A57A32667}</author>
    <author>tc={5993D6D6-DAE4-4F9A-BF52-5794EBB9132F}</author>
    <author>tc={850B9FA7-5C9B-4DED-93FD-4C2262CC3EB2}</author>
    <author>tc={EB4FE38D-74A4-4557-8A38-800C081817FE}</author>
    <author>tc={813CC6FB-3000-4FDE-B6EC-C506E5B2606C}</author>
    <author>tc={0DA02064-FC53-4A74-A4A4-403A9B4BB17B}</author>
    <author>tc={D4493297-75B4-4CF2-BDAA-D8B93E499529}</author>
    <author>tc={42EE5A60-DD70-447C-9303-F615D4AB36F6}</author>
  </authors>
  <commentList>
    <comment ref="G1" authorId="0" shapeId="0" xr:uid="{495623DE-8EEA-4313-953E-7AAC009F65DC}">
      <text>
        <t>[Threaded comment]
Your version of Excel allows you to read this threaded comment; however, any edits to it will get removed if the file is opened in a newer version of Excel. Learn more: https://go.microsoft.com/fwlink/?linkid=870924
Comment:
    Calculated automatically.</t>
      </text>
    </comment>
    <comment ref="B2" authorId="1" shapeId="0" xr:uid="{6C8315C9-0C3A-43E6-86A9-25A3E0B07999}">
      <text>
        <t xml:space="preserve">[Threaded comment]
Your version of Excel allows you to read this threaded comment; however, any edits to it will get removed if the file is opened in a newer version of Excel. Learn more: https://go.microsoft.com/fwlink/?linkid=870924
Comment:
    Zde doplňte celkovou podlahovou plochu všech podpořených bytů vč. příslušenství a spol. prostor.
V případě, že jsou součástí bytového domu byty, na které chce klient čerpat podporu, ale tyto byty mají nad 80 m², podpora je poskytována pouze do výše nákladů na výstavbu 80 m² podlahové plochy nájemního bytu. Tzn. že i zde je započítáno max. 80 m² z podlahové plochy bytu.
V případě, že jsou součástí bytového domu i nebytové prostory anebo byty, které nejsou předmětem podpory dle tohoto programu, doplňtě pouze celkovou podlahovou plochu všech podpořených bytů vč. příslušenství a poměrné části spol. prostor. Tzn. že nebytové prostory či jiné byty (vč. příslušenství) se do této celkové podlahové plochy nezapočítávají.
Jedná se o informace, které jsou vyplňovány i v Klientském portálu při podání Žádosti o poskytnutí podpory (popis výstavby).
</t>
      </text>
    </comment>
    <comment ref="B5" authorId="2" shapeId="0" xr:uid="{8CAA7AEF-A518-4A6A-B1C2-189A837A50B7}">
      <text>
        <t>[Threaded comment]
Your version of Excel allows you to read this threaded comment; however, any edits to it will get removed if the file is opened in a newer version of Excel. Learn more: https://go.microsoft.com/fwlink/?linkid=870924
Comment:
    Doba udržitelnosti je minimální doba, po kterou je nutné dodržovat podmínky programu. Je stanovena na dobu splácení úvěru (tzn. maximálně 30 let), minimálně však 20 let.</t>
      </text>
    </comment>
    <comment ref="G10" authorId="3" shapeId="0" xr:uid="{806CB8D9-8123-46ED-BB9A-468833075471}">
      <text>
        <t>[Threaded comment]
Your version of Excel allows you to read this threaded comment; however, any edits to it will get removed if the file is opened in a newer version of Excel. Learn more: https://go.microsoft.com/fwlink/?linkid=870924
Comment:
    Fill in only the yellow cells.</t>
      </text>
    </comment>
    <comment ref="D11" authorId="4" shapeId="0" xr:uid="{22E7645F-4DC0-411C-B966-31D53E3E94D9}">
      <text>
        <t>[Threaded comment]
Your version of Excel allows you to read this threaded comment; however, any edits to it will get removed if the file is opened in a newer version of Excel. Learn more: https://go.microsoft.com/fwlink/?linkid=870924
Comment:
    Hrubý grantový ekvivalent (HGE) podpory představuje součet diskontovaných rozdílů mezi úrokem, který by úvěrovaný zaplatil v případě úrokové sazby rovné základní sazbě stanovené Evropskou komisí pro ČR ke dni uzavření Smlouvy o poskytnutí podpory, zvýšené o příslušnou rizikovou přirážku, a úrokem, který mu je skutečně účtován</t>
      </text>
    </comment>
    <comment ref="J11" authorId="5" shapeId="0" xr:uid="{9143AEE5-66DA-4E89-9E85-04ABBC615474}">
      <text>
        <t xml:space="preserve">[Threaded comment]
Your version of Excel allows you to read this threaded comment; however, any edits to it will get removed if the file is opened in a newer version of Excel. Learn more: https://go.microsoft.com/fwlink/?linkid=870924
Comment:
    Current interest rate available at:
https://sfpi.cz/zakladni-sazba-eu-pro-cr/
</t>
      </text>
    </comment>
    <comment ref="B14" authorId="6" shapeId="0" xr:uid="{30BC2215-313C-43F2-ACDA-2684A53B12D4}">
      <text>
        <t>[Threaded comment]
Your version of Excel allows you to read this threaded comment; however, any edits to it will get removed if the file is opened in a newer version of Excel. Learn more: https://go.microsoft.com/fwlink/?linkid=870924
Comment:
    Maximálně 90 %, počítáno automaticky.</t>
      </text>
    </comment>
    <comment ref="A41" authorId="7" shapeId="0" xr:uid="{E9560DF0-5A75-45F8-B293-F14F8C5DFCA7}">
      <text>
        <t xml:space="preserve">[Threaded comment]
Your version of Excel allows you to read this threaded comment; however, any edits to it will get removed if the file is opened in a newer version of Excel. Learn more: https://go.microsoft.com/fwlink/?linkid=870924
Comment:
    Fill in only the yellow cells. The
costs are fill in only for that year.
</t>
      </text>
    </comment>
    <comment ref="B42" authorId="8" shapeId="0" xr:uid="{5AB7C0F5-3047-4C2E-9E27-1E5C76F97C11}">
      <text>
        <t>[Threaded comment]
Your version of Excel allows you to read this threaded comment; however, any edits to it will get removed if the file is opened in a newer version of Excel. Learn more: https://go.microsoft.com/fwlink/?linkid=870924
Comment:
    Celkové náklady uvedené v buňce C30-C37 se sčítají automaticky, a to dle zvolené délky ekonomické životnosti zadané v buňce B8.</t>
      </text>
    </comment>
    <comment ref="B43" authorId="9" shapeId="0" xr:uid="{FC43C2E2-0DF9-4E57-A8CD-13DD2C03A39D}">
      <text>
        <t xml:space="preserve">[Threaded comment]
Your version of Excel allows you to read this threaded comment; however, any edits to it will get removed if the file is opened in a newer version of Excel. Learn more: https://go.microsoft.com/fwlink/?linkid=870924
Comment:
    Jedná se např. o sjednávání a rozvazování nájemních smluv a jednání s nájemci, vybírání a evidence nájemného, případné vymáhání a právní zastoupení, vedení účetnictví, jednání s úřady, pojišťovnou, zajištění nezbytných kontrol a revizí apod.
Ze strany SFPI probíhá kontrola přiměřenosti doplněných provozních nákladů. Za tímto účelem byly pro náklady na správu domu stanoveny limity. V případě, že klient vyplní hodnotu ročních nákladů, která bude vyšší než tento limit, buňka zčervená. V takovém případě může dojít k bližšímu přezkoumání přiměřenosti výše nákladů ze strany SFPI, kdy bude ze strany klienta potřeba zdůvodnit vyplněnou výši nákladů. </t>
      </text>
    </comment>
    <comment ref="B44" authorId="10" shapeId="0" xr:uid="{0EF9F74F-16EE-482E-A161-5674EE9BB0B9}">
      <text>
        <t>[Threaded comment]
Your version of Excel allows you to read this threaded comment; however, any edits to it will get removed if the file is opened in a newer version of Excel. Learn more: https://go.microsoft.com/fwlink/?linkid=870924
Comment:
    Náklady spojené s pojištěním bytového domu.</t>
      </text>
    </comment>
    <comment ref="B45" authorId="11" shapeId="0" xr:uid="{54B2CDA1-A85B-4A8D-93E6-99B2C5E0E788}">
      <text>
        <t>[Threaded comment]
Your version of Excel allows you to read this threaded comment; however, any edits to it will get removed if the file is opened in a newer version of Excel. Learn more: https://go.microsoft.com/fwlink/?linkid=870924
Comment:
    Výše daně z nemovitých věcí je určena legislativními předpisy a je závislá na lokalitě.
Pokud je klientem územní samosprávný celek, daň z nemovitých věcí není standardně vyplňována, protože dle zákona č. 338/1992 Sb. o dani z nemovitých věcí, jsou od daně z pozemků, staveb a jednotek osvobozeny pozemky, stavby a jednotky, které jsou ve vlastnictví ČR nebo té obce, na jejímž katastrálním území se nacházejí.</t>
      </text>
    </comment>
    <comment ref="B46" authorId="12" shapeId="0" xr:uid="{4772CD11-C4C8-4ACA-8D10-8C6A57A32667}">
      <text>
        <t>[Threaded comment]
Your version of Excel allows you to read this threaded comment; however, any edits to it will get removed if the file is opened in a newer version of Excel. Learn more: https://go.microsoft.com/fwlink/?linkid=870924
Comment:
    Náklady na provádění  povinných revizí zařízení (revize elektrických a plynových zařízení, požárně bezpečnostních zařízení, výtahů apod.).</t>
      </text>
    </comment>
    <comment ref="B47" authorId="13" shapeId="0" xr:uid="{5993D6D6-DAE4-4F9A-BF52-5794EBB9132F}">
      <text>
        <t xml:space="preserve">[Threaded comment]
Your version of Excel allows you to read this threaded comment; however, any edits to it will get removed if the file is opened in a newer version of Excel. Learn more: https://go.microsoft.com/fwlink/?linkid=870924
Comment:
    Náklady, které je potřeba vynaložit za účelem zajištění provozuschopnosti objektu a předcházení, případně odstranění vad a poruch, které se v průběhu užívání objeví. Jedná se např. o opravy trubního vedení, kotelny apod.
Ze strany SFPI probíhá kontrola přiměřenosti doplněných provozních nákladů. Za tímto účelem byly pro náklady na dlouhodobé opravy, obnovu a modernizaci stanoveny limity. V případě nákladů na dlouhodobé opravy, je limit nastaven pro celkové náklady (buňka C34) z důvodu toho, že tyto náklady se mohou měnit v čase (dá se např. předpokládat, že na počátku budou náklady na dlouhodobé opravy nižší). V případě, že klient vyplní hodnotu celkových dlouhodobých nákladů, která bude vyšší než tento limit, buňka zčervená. V takovém případě může dojít k bližšímu přezkoumání přiměřenosti výše nákladů ze strany SFPI, kdy bude ze strany klienta potřeba zdůvodnit vyplněnou výši nákladů. </t>
      </text>
    </comment>
    <comment ref="B48" authorId="14" shapeId="0" xr:uid="{850B9FA7-5C9B-4DED-93FD-4C2262CC3EB2}">
      <text>
        <t xml:space="preserve">[Threaded comment]
Your version of Excel allows you to read this threaded comment; however, any edits to it will get removed if the file is opened in a newer version of Excel. Learn more: https://go.microsoft.com/fwlink/?linkid=870924
Comment:
     Náklady na běžnou údržbu, opravy objektu a vybavení. Jedná se např. o malby, opravy povrchů ve společných prostorách domu, a o náklady na běžnou údržbu a opravy prováděné v bytě v souladu s nařízení vlády č. 308/2015 Sb., o vymezení pojmů běžná údržba a drobné opravy související s užíváním bytu.
Ze strany SFPI probíhá kontrola přiměřenosti doplněných provozních nákladů. Za tímto účelem byly pro náklady na krátkodobé opravy stanoveny limity. V případě, že klient vyplní hodnotu ročních nákladů, která bude vyšší než tento limit, buňka zčervená. V takovém případě může dojít k bližšímu přezkoumání přiměřenosti výše nákladů ze strany SFPI, kdy bude ze strany klienta potřeba zdůvodnit vyplněnou výši nákladů. </t>
      </text>
    </comment>
    <comment ref="B49" authorId="15" shapeId="0" xr:uid="{EB4FE38D-74A4-4557-8A38-800C081817FE}">
      <text>
        <t xml:space="preserve">[Threaded comment]
Your version of Excel allows you to read this threaded comment; however, any edits to it will get removed if the file is opened in a newer version of Excel. Learn more: https://go.microsoft.com/fwlink/?linkid=870924
Comment:
    Tyto náklady vyplňte pouze v případě, kdy nejsou součástí vyúčtování služeb nájemníkům, tzn. ve chvíli, kdy nejsou náklady na tyto služby placeny nájemníky. </t>
      </text>
    </comment>
    <comment ref="B52" authorId="16" shapeId="0" xr:uid="{813CC6FB-3000-4FDE-B6EC-C506E5B2606C}">
      <text>
        <t>[Threaded comment]
Your version of Excel allows you to read this threaded comment; however, any edits to it will get removed if the file is opened in a newer version of Excel. Learn more: https://go.microsoft.com/fwlink/?linkid=870924
Comment:
    Odpisy pouze z nepodpořené části podpory, počítá se automaticky.
To znamená odpisy po odečtení dotace (nikoliv HGE úvěru, protože úroky by jinak byly v nákladech promítnuty jako finanční náklad).</t>
      </text>
    </comment>
    <comment ref="B55" authorId="17" shapeId="0" xr:uid="{0DA02064-FC53-4A74-A4A4-403A9B4BB17B}">
      <text>
        <t xml:space="preserve">[Threaded comment]
Your version of Excel allows you to read this threaded comment; however, any edits to it will get removed if the file is opened in a newer version of Excel. Learn more: https://go.microsoft.com/fwlink/?linkid=870924
Comment:
    Počítáno automaticky na základě zadaných nákladů.
Vybrané roční nájemné z nájemních bytů (jedná se o samotné nájemné, tzn. bez nákladů na služby, elektřinu, plyn, vodné a stočné apod.). </t>
      </text>
    </comment>
    <comment ref="B56" authorId="18" shapeId="0" xr:uid="{D4493297-75B4-4CF2-BDAA-D8B93E499529}">
      <text>
        <t>[Threaded comment]
Your version of Excel allows you to read this threaded comment; however, any edits to it will get removed if the file is opened in a newer version of Excel. Learn more: https://go.microsoft.com/fwlink/?linkid=870924
Comment:
    Případné jiné peněžní a nepeněžní příjmy.</t>
      </text>
    </comment>
    <comment ref="B57" authorId="19" shapeId="0" xr:uid="{42EE5A60-DD70-447C-9303-F615D4AB36F6}">
      <text>
        <t>[Threaded comment]
Your version of Excel allows you to read this threaded comment; however, any edits to it will get removed if the file is opened in a newer version of Excel. Learn more: https://go.microsoft.com/fwlink/?linkid=870924
Comment:
    Zůstatková hodnota investice po odpisech v roce počítaná pouze z hodnoty investice podpořené dotací nebo úvěrem.
Počítá se automaticky.</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tc={967CAFA6-49BB-48EB-AA05-740BEA0203A4}</author>
  </authors>
  <commentList>
    <comment ref="A1" authorId="0" shapeId="0" xr:uid="{967CAFA6-49BB-48EB-AA05-740BEA0203A4}">
      <text>
        <t xml:space="preserve">[Threaded comment]
Your version of Excel allows you to read this threaded comment; however, any edits to it will get removed if the file is opened in a newer version of Excel. Learn more: https://go.microsoft.com/fwlink/?linkid=870924
Comment:
    Nevyplňovat, počítá automaticky. </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<sst xmlns="http://schemas.openxmlformats.org/spreadsheetml/2006/main" count="586" uniqueCount="398">
  <si>
    <t>Verze modelu</t>
  </si>
  <si>
    <t>Datum zvěřejnění</t>
  </si>
  <si>
    <t>Popis změny</t>
  </si>
  <si>
    <t>v. 2.1</t>
  </si>
  <si>
    <t>1) Opraven výpočet výše nákladového nájemného přidáním nákladů na administraci, které se nepřičítaly do nákladového nájemného
2) Upraven vzorec procenta Vlastních zdrojů v buňce Vstupy'F17, kde se jako základ chybně počítaly pouze nezpůsobilé náklady v buňce Vstupy'D22 nikoli celkové náklady projektu dostupých nájemních bytů v buňce Vstupy'D23.</t>
  </si>
  <si>
    <t>v. 2.2</t>
  </si>
  <si>
    <t>1) Odebrán list Rozdělení nezpůsobilých nákladů, protože tyto hodnoty již zobrazuje Klientský portál.
2) Upraveny odkazy na správné buňky pro výpočet Nájemného v dostupných letech. Model chybně počítal nižší nájem m2 v menších bytech než 52 m2 a naopak.  
3) Upraven výpočet procentního vyjádření komernčního úvěru ku celkovým nákladům výstavby nebo pořízení dostupných nájemních bytů. 
4) Přesunuta rozpočtová rezerva pod celkové náklady komerčních bytů a prostor. 
5) Přidán řádek Klientem vyčleněné nezpůsobilé náklady, do kterého se vyplňují náklady, které se do Klientského portálu vyplňují přímo jako neuznatelné (např.v případě výstavby vybavení bytu, v případě nákupu vedlejší pozemky atp.)</t>
  </si>
  <si>
    <t>v. 2.3</t>
  </si>
  <si>
    <t>1) Opravena podmínka v buňkách Vstupy'O15-AQ15 tak, že se výše odpisu zobrazí pouze v případě, že doba udržitelnosti je menší nebo rovna pořadovému číslu roku provozu od jeho zahájení. V původní verzi byl rok o jeden posunut. Oprava nemá vliv na výpočet veřejné podpory ani nákladového nájemného.
2) Upravena podmínka pro upozornění na povinnost postupovat podle zákona o zadávání veřejných zakázek. Povinnost soukromým subjektům vzniká, pokud výše podpory (dotace+hrubý grantový ekvivalent) překročí 200 mil. Kč nebo poskytnutá podpora převyšuje 50 % hodnoty zakázky (součtu uznatelných a neuznatelných stavebních nákladů).
3) Doplněn výpočet úrokového zvýhodnění v buňce Vstupy'I13 pro případy základní sazby EU vyšší než 6 % p.a. nebo nižší než 3 % p.a.
4) Upraven výpočet odpisu nepodpořené části investice, kdy nyní se odepisuje celková nediskontovaná hodnota investice do dostupných bytů ponížená o poskytnutou dotaci. 
5) Doplněn popisek k Provozním nákladů s požadavkem na zadávání ve stálých cenách. 
6) Upraven koeficient obsazenosti bytu podle nákladové vyhlášky na 1,05 z původního 1/0,95.</t>
  </si>
  <si>
    <t>v. 2.4</t>
  </si>
  <si>
    <t>1) Upraveny součty ve sloupci Vstupy'M6:M15. V součtu bylo sčítáno o dvě buňky méně. Úprava nemá vliv na výpočet nákladového nájemného ani veřejné podpory. 
2) Doplněny kolonky na uvedení zdrojů financování nepodpořené části projektu (komerčních prostor nebo bytů, které nejsou předmětem podpory dle tohoto programu), včetně dotace z jiného programu, pokud byla nebo bude na nepodpořenou část projektu čerpána (např. dotace na sociální byty z IROP)</t>
  </si>
  <si>
    <t>v. 2.5</t>
  </si>
  <si>
    <t>1) Do základních údajů o projektu přidána informace o odhadu budoucí (v případě výstavby) nebo aktuální (v případě koupě) ceny dostupných nájemních bytů nebo bytového domu a pomocná informace o existenci dostupných nájemních bytů s podlahovou plochou v rozmezí 80-120 m2 v projektu. 
2) Do nezpůsobilých nákladů na kartě Investiční náklady přidány úroky při čerpání úvěru SFPI, které platí klient v průběhu výstavby a čerpání uvěru do doby dočerpání úvěru. 
3) Byla zkrácena poznámka k povinnosti soutěžit dle ZZVZ u soukromých subjektů. 
4) Upraven výpočet průměrných ročních provozních nákladů na listu Parametry projektu, aby zohlednil nárazovost dlouhodobých oprava a technického zhodnocení.  
5) Doplněna dvě desetninná místa pro zadání výše dotace a úvěru SFPI.</t>
  </si>
  <si>
    <t>v. 2.6</t>
  </si>
  <si>
    <t xml:space="preserve">1) Doplněn automatický výpočet úroků při čeprání na kartu Investiční náklady. </t>
  </si>
  <si>
    <t>v. 2.7</t>
  </si>
  <si>
    <t xml:space="preserve">1) Upřesněna poznámka u provozních nákladů Pojištění nemovité věci a Daň z nemovité věci.
2) Upraven výpočet u Povinnosti postupovat podle ZZVZ pro soukromé subjekty a doplněna poznámka s upozorněním, že se jedná pouze o orientační výpočet, do kterého by správně měly být zahrnuty náklady spojené s veřejnou zakázkou (tj. stavební náklady). Klient nese zodpovědnost za správné určení povinnosti postupovat dle ZZVZ. </t>
  </si>
  <si>
    <t>v. 2.8</t>
  </si>
  <si>
    <t>1) Upraveno Dostupné nájemné (buňky H24 a I24) odečtením 1 Kč od srovnatelného, pokud je srovnatelné nižší než nákladové, aby bylo dostupné nájemné nižší než tržní, jak požaduje notifikace programu Dostupné nájemní bydlení.
2) Ve vzorci výpočtu nákladového nájemného upravena anuitní složka komerčního úvěru tak, aby byla počítána se splatnosti úvěru s nejdelší maturitou v rámci projektu.
3) Přidány kolonky na zadání předpokládaného nájemného, které žadatel plánuje vybírat, a zároveň automatický výpočet příjmů z nájemného v letech, počítaného na základě zadání předpokládaného nájemného.
4) Přidán řádek s výší anuitních splátek úvěrů splácených v rámci projektu.
5) Přidán řádek s výpočtem dostatku vybraných prostředků z nájmu na pokrytí splátek úvěrů. 
6) Upraven výpočet pro upozornění, že žadatel, který není územní samospráným celkem, může mít povinnost zadávat podle zákona o zadávání veřejných zakázek. 
7) Upraven popis u buňky Srovnatelné nájemné v daném místě - nyní pro stanovení srovnatelného nájemného v daném místě je možné kromě znaleckého posudku využít také cenové mapy Ministerstva financí.</t>
  </si>
  <si>
    <t>Pokyny pro vyplnění</t>
  </si>
  <si>
    <t>Upřesnění k vyplňovaným údajům</t>
  </si>
  <si>
    <t xml:space="preserve">Zadávání údajů o následném provozu </t>
  </si>
  <si>
    <t>Provozní náklady a výnosy jsou zadávány za účelem výpočtu provozního zisku. Na listu Vstupy jsou zadány předpokládané výše nákladů za jednotlivé roky po celou dobu udržitelnosti. 
Upozorňujeme, že do modelu výpočtu nevstupují režijní náklady (tzn. náklady za elektřinu, plyn, vodné a stočné apod.). Tyto náklady by totiž do výpočtu vstupovaly ve stejné výši jak na stranu provozních nákladů, tak na stranu provozních výnosů, a proto není jejich zahrnutí do modelu nezbytné.</t>
  </si>
  <si>
    <t>Přiměřenost provozních nákladů</t>
  </si>
  <si>
    <t xml:space="preserve">Ze strany SFPI probíhá kontrola přiměřenosti doplněných provozních nákladů. Za tímto účelem jsou v rámci některých nákladů stanoveny limity (tyto limity byly stanoveny na základě zpracované odborné analýzy). V případě, že vyplníte hodnotu ročních nákladů, která bude vyšší než tento limit, buňky na listu Vstupy projektu u daného nákladu zčervenají. V takovém případě může dojít k bližšímu přezkoumání přiměřenosti výše nákladů ze strany SFPI, výzvě k odůvodnění výše daných nákladů, příp. k úpravě modelu.  Limity jsou stanoveny pro náklady na správu nemovité věci, u náklady na krátkodobé a dlouhodobé opravy. U dalších nákladů, kde není stanoven limit, jako jsou náklady na pojištění nemovité věci je dokládán návrh pojistné smlouvy nebo nabídky pojištění, u daně z nemovitých věci je v případě jiné právnické osoby dokládáno modelové přiznání k dani.
Limity jsou konkrétně stanoveny u nákladů na správu nemovité věci, u nákladů na dlouhodobé opravy a u nákladů na krátkodobé opravy. </t>
  </si>
  <si>
    <t>Pojmy</t>
  </si>
  <si>
    <t>Karta klienta</t>
  </si>
  <si>
    <t>Název klienta</t>
  </si>
  <si>
    <t>Název organizace žádající o podporu podle obchodního rejstříku nebo jiné evidence.</t>
  </si>
  <si>
    <t>IČO</t>
  </si>
  <si>
    <t>Identifikační číslo organizace.</t>
  </si>
  <si>
    <t>Typ klienta</t>
  </si>
  <si>
    <t>Výběr ze seznamu z těchto možností: Obec, Komerční, Nezisková organizace. 
Církve vyplnit jako Neziskové organizace. Obce, Kraje a jimi zřízené nebo založené organizace označit jako Obec. Ostatní subjekty jsou považovány za Komerční.</t>
  </si>
  <si>
    <t>Název projektu</t>
  </si>
  <si>
    <t xml:space="preserve">Zkrácený název projektu, pod kterým bude možné projekt identifikovat. </t>
  </si>
  <si>
    <t>Adresa nebo parcelní číslo a katastrální území</t>
  </si>
  <si>
    <t>V případě existujících budov s č. p., č. ev. (pokud byla přidělena) Ulice; číslo popisné nebo číslo evidenční; obec.
V případě novostaveb nebo staveb bez č. p. nebo č. ev.: parcelní číslo hlavního pozemku a název katastrálního území.</t>
  </si>
  <si>
    <t>Účel podpory</t>
  </si>
  <si>
    <t xml:space="preserve">Vybrat z nabídky účel úvěru, případně převažující účel, tedy například v případě kombinace rekonstrukce a nástavby vybrat účel, který je dominantní. </t>
  </si>
  <si>
    <t>Základní parametry projektu</t>
  </si>
  <si>
    <t xml:space="preserve">Celková podlahová plocha všech podpořených bytů vč. příslušenství bytu a poměrné části spol. prostor  </t>
  </si>
  <si>
    <r>
      <t>Celková podlahová plocha všech podpořených bytů vč. příslušenství a spol. prostor užívaných pouze nájemníky.
V případě, že jsou součástí bytového domu byty, na které chce klient čerpat podporu, ale tyto byty mají více než 80 m², podpora je poskytována pouze do výše nákladů na výstavbu 80 m² podlahové plochy nájemního bytu. Tzn. že i zde je započítáno max. 80 m² z podlahové plochy bytu. Pokud má byt nad 120 m</t>
    </r>
    <r>
      <rPr>
        <vertAlign val="superscript"/>
        <sz val="11"/>
        <color theme="1"/>
        <rFont val="Calibri"/>
        <family val="2"/>
        <charset val="238"/>
        <scheme val="minor"/>
      </rPr>
      <t>2</t>
    </r>
    <r>
      <rPr>
        <sz val="11"/>
        <color theme="1"/>
        <rFont val="Calibri"/>
        <family val="2"/>
        <charset val="238"/>
        <scheme val="minor"/>
      </rPr>
      <t>, je zcela vyloučen z financování a náklady na výstavbu nebo nákup takového bytu musí být přesunuty do nezpůsobilých nákladů.
V případě, že jsou součástí bytového domu i nebytové prostory anebo byty, které nejsou předmětem podpory dle tohoto programu, doplňte pouze celkovou podlahovou plochu všech podpořených bytů vč. příslušenství a poměrné části spol. prostor. Tzn. že nebytové prostory či jiné byty 
(vč. příslušenství) se do této celkové podlahové plochy nezapočítávají.
Jedná se o informace, které jsou vyplňovány i v Klientském portálu při podání Žádosti o poskytnutí podpory (popis výstavby).</t>
    </r>
  </si>
  <si>
    <t xml:space="preserve">Podíl podlahové plochy dostupných bytů ku celkové ploše dostupných bytů a všech ostatních místností </t>
  </si>
  <si>
    <r>
      <t>Prostor užívaný výhradně nájemníky bytů. Pokud tedy budou předmětem podpory pouze byty do 120 m</t>
    </r>
    <r>
      <rPr>
        <vertAlign val="superscript"/>
        <sz val="11"/>
        <color theme="1"/>
        <rFont val="Calibri"/>
        <family val="2"/>
        <charset val="238"/>
        <scheme val="minor"/>
      </rPr>
      <t>2</t>
    </r>
    <r>
      <rPr>
        <sz val="11"/>
        <color theme="1"/>
        <rFont val="Calibri"/>
        <family val="2"/>
        <charset val="238"/>
        <scheme val="minor"/>
      </rPr>
      <t>, bude podíl podlahové plochy 100 %. 
V případě, kdy by se kromě bytů nacházely v bytovém domě i jiné prostory (např. komerční prostory), byty nad 120 m</t>
    </r>
    <r>
      <rPr>
        <vertAlign val="superscript"/>
        <sz val="11"/>
        <color theme="1"/>
        <rFont val="Calibri"/>
        <family val="2"/>
        <charset val="238"/>
        <scheme val="minor"/>
      </rPr>
      <t>2</t>
    </r>
    <r>
      <rPr>
        <sz val="11"/>
        <color theme="1"/>
        <rFont val="Calibri"/>
        <family val="2"/>
        <charset val="238"/>
        <scheme val="minor"/>
      </rPr>
      <t xml:space="preserve">, příp. byty, které nejsou předmětem podpory podle tohoto programu, je podíl podlahové plochy určen poměrově podílem podlahové plochy nájemních bytů včetně příslušenství užívaného výhradně s byty ku součtu všech prostor v domě vyjma společných částí domu (výpočet je prováděn automaticky v Klientském portálu na záložce Popis výstavby). 
Podíl se počítá jako součet podlahových ploch všech dostupných nájemních bytů (včetně příslušenství užívaného výhradně s byty) včetně těch překračujících výměru 80 m2 (nejvýše však 120 m2 velkých) ku součtu podlahových ploch všech dostupných nájemních bytů, ostatních bytů (komerčních a přesahujících 120 m2) a komerčních prostor včetně příslušenství využívaného výhradně s těmito byty a prostory. 
</t>
    </r>
  </si>
  <si>
    <t>Počet bytů velikosti 52 m2 a menších</t>
  </si>
  <si>
    <r>
      <t>Počet dostupných nájemních bytů, jejichž podlahová plocha bez příslušenství nedosahuje výměry 53 m</t>
    </r>
    <r>
      <rPr>
        <vertAlign val="superscript"/>
        <sz val="11"/>
        <color theme="1"/>
        <rFont val="Calibri"/>
        <family val="2"/>
        <charset val="238"/>
        <scheme val="minor"/>
      </rPr>
      <t>2</t>
    </r>
    <r>
      <rPr>
        <sz val="11"/>
        <color theme="1"/>
        <rFont val="Calibri"/>
        <family val="2"/>
        <charset val="238"/>
        <scheme val="minor"/>
      </rPr>
      <t>. Tedy podlahová plocha těchto bytů je 52 m</t>
    </r>
    <r>
      <rPr>
        <vertAlign val="superscript"/>
        <sz val="11"/>
        <color theme="1"/>
        <rFont val="Calibri"/>
        <family val="2"/>
        <charset val="238"/>
        <scheme val="minor"/>
      </rPr>
      <t>2</t>
    </r>
    <r>
      <rPr>
        <sz val="11"/>
        <color theme="1"/>
        <rFont val="Calibri"/>
        <family val="2"/>
        <charset val="238"/>
        <scheme val="minor"/>
      </rPr>
      <t xml:space="preserve"> nebo menší.</t>
    </r>
  </si>
  <si>
    <t>Počet bytů větších než 52 m2</t>
  </si>
  <si>
    <r>
      <t>Počet dostupných nájemních bytů jejichž podlahová plocha bez příslušenství přesahuje výměru 52 m</t>
    </r>
    <r>
      <rPr>
        <vertAlign val="superscript"/>
        <sz val="11"/>
        <color theme="1"/>
        <rFont val="Calibri"/>
        <family val="2"/>
        <charset val="238"/>
        <scheme val="minor"/>
      </rPr>
      <t>2</t>
    </r>
    <r>
      <rPr>
        <sz val="11"/>
        <color theme="1"/>
        <rFont val="Calibri"/>
        <family val="2"/>
        <charset val="238"/>
        <scheme val="minor"/>
      </rPr>
      <t xml:space="preserve"> nejvýše však dosahuje 120 m</t>
    </r>
    <r>
      <rPr>
        <vertAlign val="superscript"/>
        <sz val="11"/>
        <color theme="1"/>
        <rFont val="Calibri"/>
        <family val="2"/>
        <charset val="238"/>
        <scheme val="minor"/>
      </rPr>
      <t>2</t>
    </r>
    <r>
      <rPr>
        <sz val="11"/>
        <color theme="1"/>
        <rFont val="Calibri"/>
        <family val="2"/>
        <charset val="238"/>
        <scheme val="minor"/>
      </rPr>
      <t>.</t>
    </r>
  </si>
  <si>
    <t>Výměra všech bytů  velikosti 52 m2 a menší</t>
  </si>
  <si>
    <r>
      <t>Součet výměr podlahových ploch dostupných nájemních bytů s podlahovou plochou menší nebo rovnou 52 m</t>
    </r>
    <r>
      <rPr>
        <vertAlign val="superscript"/>
        <sz val="11"/>
        <color theme="1"/>
        <rFont val="Calibri"/>
        <family val="2"/>
        <charset val="238"/>
        <scheme val="minor"/>
      </rPr>
      <t>2</t>
    </r>
    <r>
      <rPr>
        <sz val="11"/>
        <color theme="1"/>
        <rFont val="Calibri"/>
        <family val="2"/>
        <charset val="238"/>
        <scheme val="minor"/>
      </rPr>
      <t xml:space="preserve">  (bez příslušenství).</t>
    </r>
  </si>
  <si>
    <t>Výměra bytů větších než 52 m2</t>
  </si>
  <si>
    <r>
      <t>Součet výměr podlahových ploch dostupných nájemních bytů s podlahovou plochou vetší než 52 m</t>
    </r>
    <r>
      <rPr>
        <vertAlign val="superscript"/>
        <sz val="11"/>
        <color theme="1"/>
        <rFont val="Calibri"/>
        <family val="2"/>
        <charset val="238"/>
        <scheme val="minor"/>
      </rPr>
      <t>2</t>
    </r>
    <r>
      <rPr>
        <sz val="11"/>
        <color theme="1"/>
        <rFont val="Calibri"/>
        <family val="2"/>
        <charset val="238"/>
        <scheme val="minor"/>
      </rPr>
      <t xml:space="preserve">  (bez příslušenství).</t>
    </r>
  </si>
  <si>
    <t>Existují v projektu byty s podlahovou plochou v rozmezí 80 - 120 m2</t>
  </si>
  <si>
    <t>Doplňte informaci, za projekt obsahuje dostupné nájemní byty, jejichž podlahová plocha přesahuje 80 m2 (bez příslušenství) a zároveň nepřesahuje 120 m2.</t>
  </si>
  <si>
    <t>Odhad (budoucí) hodnoty nemovitostí</t>
  </si>
  <si>
    <t xml:space="preserve">Doplňte odhad ceny nemovitosti, a to v případě koupě aktuální ceny a v případě výstavby odhad budoucí ceny, po dokončení dostupných nájemních bytů. </t>
  </si>
  <si>
    <t>Doba udržitelnosti</t>
  </si>
  <si>
    <t>Doba udržitelnosti je minimální doba, po kterou je nutné dodržovat podmínky programu. Je stanovena na dobu splácení úvěru (tzn. maximálně 30 let), minimálně však 20 let.</t>
  </si>
  <si>
    <t>Doba výstavby nebo nákupu v letech</t>
  </si>
  <si>
    <t>Předpokládaná doba výstavby v letech zahrnuje kalendářní roky, ve kterých je předpokládána výstavba. V případě nákupu vyplňte 1 rok.</t>
  </si>
  <si>
    <t>Investiční náklady</t>
  </si>
  <si>
    <t>Investiční náklady spojené s dostupnými byty</t>
  </si>
  <si>
    <t xml:space="preserve">V případě nákupu bytu se vyplňují pouze Způsobilé náklady na výstavbu nebo nákup dostupných bytů ve výši nižší z cen určených posudkem obvyklé ceny nebo kupní smlouvou. Dále se vyplní náklady Administrace projektu, pokud je požaduje žadatel promítnout do ceny nákladového nájemného. </t>
  </si>
  <si>
    <t>Způsobilé náklady na výstavbu nebo nákup dostupných bytů</t>
  </si>
  <si>
    <t xml:space="preserve">Náklady, na které lze čerpat podporu. Způsobilé jsou náklady vzniklé pouze po podání žádosti o poskytnutí podpory. Jedná se o náklady vynaložené na výstavbu nebo nákup dostupného nájemního bytu nebo bytového domu včetně příslušenství, bez kterého nelze byt či dům užívat (tzn. včetně příslušenství bytu a společných prostor). Způsobilé jsou i náklady na demolici, pokud je demolice nezbytná pro výstavbu. 
V případě domu s dostupnými byty a komerčními byty nebo prostory se náklady na dostupné byty určí buď rozpočtově, nebo poměrem podlahových ploch. </t>
  </si>
  <si>
    <r>
      <t>Nezpůsobilé náklady na výstavbu nebo nákup v případě dostupných bytů přesahujících 80 m</t>
    </r>
    <r>
      <rPr>
        <b/>
        <vertAlign val="superscript"/>
        <sz val="11"/>
        <color theme="1"/>
        <rFont val="Calibri"/>
        <family val="2"/>
        <charset val="238"/>
        <scheme val="minor"/>
      </rPr>
      <t>2</t>
    </r>
  </si>
  <si>
    <r>
      <t>Náklady na dostupné byty, u kterých jejich podlahová plocha převyšuje 80 m</t>
    </r>
    <r>
      <rPr>
        <vertAlign val="superscript"/>
        <sz val="11"/>
        <color theme="1"/>
        <rFont val="Calibri"/>
        <family val="2"/>
        <charset val="238"/>
        <scheme val="minor"/>
      </rPr>
      <t>2</t>
    </r>
    <r>
      <rPr>
        <sz val="11"/>
        <color theme="1"/>
        <rFont val="Calibri"/>
        <family val="2"/>
        <charset val="238"/>
        <scheme val="minor"/>
      </rPr>
      <t xml:space="preserve"> a nepřesahuje 120 m</t>
    </r>
    <r>
      <rPr>
        <vertAlign val="superscript"/>
        <sz val="11"/>
        <color theme="1"/>
        <rFont val="Calibri"/>
        <family val="2"/>
        <charset val="238"/>
        <scheme val="minor"/>
      </rPr>
      <t>2</t>
    </r>
    <r>
      <rPr>
        <sz val="11"/>
        <color theme="1"/>
        <rFont val="Calibri"/>
        <family val="2"/>
        <charset val="238"/>
        <scheme val="minor"/>
      </rPr>
      <t>, na jejichž část nelze čerpat podporu z důvodu překročení podporované velikosti podlahové plochy.
Náklady budou vypočteny ve formuláři žádosti o podporu v Klientském portálu.</t>
    </r>
  </si>
  <si>
    <t>Nezpůsobilé náklady na nová připojení pozemku na inženýrskou a dopravní infrastrukturu a venkovní a sadové úpravy</t>
  </si>
  <si>
    <t>Náklady na inženýrské sítě, dopravní infrastrukturu a venkovní úpravy převyšující 6 % základních rozpočtových nákladů. Údaje naleznete v Klientském portálu na záložce Rozpočtové údaje.</t>
  </si>
  <si>
    <t>Náklady na projektovou přípravu a jiné náklady, které vznikly před podáním žádosti</t>
  </si>
  <si>
    <t xml:space="preserve">Náklady na projektovou dokumentaci pro stavební povolení, případně pro územní rozhodnutí, ekonomické a architektonické studie, apod., potřebné k vydání stavebního povolení. Náklady vzniklé před podáním Žádosti o poskytnutí podpory, a zároveň nebyly a nebudou hrazeny z jiných veřejných zdrojů, vyjma zdrojů samotného žadatele. Náklady na projektovou činnost po podání žádosti jsou způsobilé a projeví se v buňce Způsobilé náklady na výstavbu nebo nákup dostupných bytů. </t>
  </si>
  <si>
    <t>Cena pozemku nebo práva stavby v případě výstavby nebo cena budovy v případě rekonstrukce</t>
  </si>
  <si>
    <t xml:space="preserve">Náklady na pořízení pozemku, práva stavby nebo budovy určených k výstavbě dostupného nájemního bytu. Náklady se určí podle ceny obsažené ve smlouvě, nebo obvyklé ceny podle zákona o oceňování majetku stanovené k libovolnému dni v období 4 let před prvním poskytnutím dostupného nájemního bytu pro dostupné nájemní bydlení, a to jako nižší z těchto cen. Není-li cena obsažená ve smlouvě známá, je-li smlouva starší 8 let, nebo nebyla-li nabývacím titulem smlouva, použije se cena obvyklá podle zákona o oceňování majetku. </t>
  </si>
  <si>
    <t>Odvod za vynětí pozemku ze zemědělského půdního fondu</t>
  </si>
  <si>
    <t>Odvody za trvale odňatou zemědělskou půdu ze zemědělského půdního fondu se platí jednorázově. Odvody stanovuje místně příslušný orgán ochrany zemědělského půdního fondu obecního úřadu obce s rozšířenou působností.</t>
  </si>
  <si>
    <t>Administrace projektu (zajištění povolení, podání žádosti apod.)</t>
  </si>
  <si>
    <t xml:space="preserve">Ostatní náklady projektu výše neuvedené, avšak bezprostředně související se vznikem objektu s dostupnými byty. </t>
  </si>
  <si>
    <t>Úroky při čerpání úvěru SFPI</t>
  </si>
  <si>
    <t>Automaticky počítané úroky, které bude klient platit v průběhu čerpání úvěru, před jeho dočerpáním. Po dočerpání úvěru začne splácení úvěru anuitními platbami.</t>
  </si>
  <si>
    <t>Investiční náklady spojené s komerčními byty a prostory a ostatní náklady</t>
  </si>
  <si>
    <t>Náklady na stavbu nebo nákup nebytových prostor a/nebo bytů, které nejsou předmětem podpory</t>
  </si>
  <si>
    <t>Investiční náklady spojené s výstavbou nebo nákupem ostatních prostor v domě s dostupnými byty, které nejsou společným prostorem domu ani prostorem využívaným výhradně nájemci bytových domů. Typicky se jedná o komerční prostory, komerční byty na pronájem nebo prodej. Nejedná se však o např. komunitní prostory, sušárny a jiné podobné prostory sloužící nájemcům bytů. 
Náklady budou vypočteny ve formuláři žádosti o podporu v klientském portálu.</t>
  </si>
  <si>
    <t>Nezpůsobilé náklady nad 10 % rozpočtové rezervy</t>
  </si>
  <si>
    <t>Náklady nad rámec 10 % rozpočtové rezervy, pokud vzniknou. Částka je spočítána v Klientském portálu na základě zadaných celkových investičních nákladů projektu.</t>
  </si>
  <si>
    <t>Klientem vyčleněné nezpůsobilé náklady</t>
  </si>
  <si>
    <t>Náklady spojené například s pořázením vybavení bytu, jako je volne stojící nábytek, spotřebiče jako televize, rádiopřehrávač,</t>
  </si>
  <si>
    <t>Následný provoz</t>
  </si>
  <si>
    <t>Náklady související s provozem dostupných bytů</t>
  </si>
  <si>
    <t>Náklady prosím zadávejte ve stálých cenách bez zohlednení inflace.</t>
  </si>
  <si>
    <t>Správa nemovité věci</t>
  </si>
  <si>
    <t>Náklady, nebo poměrná část nákladů, na správu domu (administrativní a technická správa objektu). Jedná se např. o sjednávání a rozvazování nájemních smluv a jednání s nájemci, vybírání a evidence nájemného, případné vymáhání a právní zastoupení, vedení účetnictví, jednání s úřady, pojišťovnou, zajištění nezbytných kontrol a revizí, znaleckou činnost apod.</t>
  </si>
  <si>
    <t>Pojištění nemovité věci</t>
  </si>
  <si>
    <t xml:space="preserve">Náklady, příp. jejich poměrná část, spojené s pojištěním bytového domu nebo dostupného bytu. Současně je nutné toto podložit návrhem pojistné smlouvy nebo nabídky pojištění. Tento doklad prosím nahrajte společně s tímto modelem při podávání Žádosti o poskytnutí podpory do Klientského portálu. </t>
  </si>
  <si>
    <t>Daň z nemovitých věcí</t>
  </si>
  <si>
    <t>Výše daně z nemovitých věcí je určena legislativními předpisy a je závislá na lokalitě. Pokud je klientem územní samosprávný celek, daň z nemovitých věcí není standardně vyplňována, protože dle zákona č. 338/1992 Sb. o dani z nemovitých věcí, jsou od daně z pozemků, staveb a jednotek osvobozeny pozemky, stavby a jednotky, které jsou ve vlastnictví ČR nebo té obce. Současně je nutné toto podložit modelovým přiznáním k dani. Tento doklad prosím nahrajte společně s tímto modelem při podávání Žádosti o poskytnutí podpory do Klientského portálu.</t>
  </si>
  <si>
    <t>Zákonem stanovené revize zařízení</t>
  </si>
  <si>
    <t>Náklady na provádění povinných revizí zařízení (revize elektrických a plynových zařízení, požárně bezpečnostních zařízení, výtahů apod.).</t>
  </si>
  <si>
    <t>Dlouhodobé opravy</t>
  </si>
  <si>
    <t>Náklady, které je potřeba vynaložit za účelem zajištění provozuschopnosti objektu a předcházení, případně odstranění vad a poruch, které se v průběhu užívání objeví. Jedná se např. o opravy trubního vedení, kotelny apod.</t>
  </si>
  <si>
    <t>Krátkodobé opravy</t>
  </si>
  <si>
    <t>Náklady na běžnou údržbu, opravy objektu a vybavení. Jedná se např. o malby, opravy povrchů ve společných prostorách domu, a o náklady na běžnou údržbu a opravy prováděné v bytě v souladu s nařízení vlády č. 308/2015 Sb., o vymezení pojmů běžná údržba a drobné opravy související s užíváním bytu.</t>
  </si>
  <si>
    <t xml:space="preserve">Energie a voda spojené s údržbou a provozem společných prostor, pokud není součástí vyúčtování služeb </t>
  </si>
  <si>
    <t xml:space="preserve">Tyto náklady vyplňte pouze v případě, kdy nejsou součástí vyúčtování služeb nájemníkům, tzn. ve chvíli, kdy nejsou náklady na tyto služby placeny nájemníky. </t>
  </si>
  <si>
    <t>Technické zhodnocení nemovité věci</t>
  </si>
  <si>
    <t>Technickým zhodnocením se rozumí plánované výdaje na změny dokončené části stavby obsahující dostupné byty, jako jsou nástavby a přístavby a stavební úpravy, rekonstrukce a modernizace majetku, pokud převýší u jednotlivého majetku v úhrnu 80 000 Kč. Technickým zhodnocením jsou i uvedené výdaje nepřesahující stanovené částky, které poplatník na základě svého rozhodnutí neuplatní jako výdaj (náklad). Přičemž rekonstrukcí se rozumí zásahy do majetku, které mají za následek změnu jeho účelu nebo technických parametrů a modernizací se rozumí rozšíření vybavenosti nebo použitelnosti majetku.</t>
  </si>
  <si>
    <t>Finanční náklady nefinancované z podpory</t>
  </si>
  <si>
    <t xml:space="preserve">V případě, kdy má klient za účelem dofinancování projektu další úvěr (mimo úvěr poskytnutý od SFPI), doplní do modelu případné úroky z tohoto úvěru. </t>
  </si>
  <si>
    <t>Odpisy nepodpořené části investice</t>
  </si>
  <si>
    <r>
      <t>J</t>
    </r>
    <r>
      <rPr>
        <sz val="11"/>
        <color rgb="FF000000"/>
        <rFont val="Calibri"/>
        <family val="2"/>
        <charset val="238"/>
        <scheme val="minor"/>
      </rPr>
      <t xml:space="preserve">edná se o odpisy z nepodpořené části stavby spojené s dostupnými nájemními byty, tzn. odpisy po odečtení dotace (nikoliv HGE z úvěru, protože úroky by jinak byly promítnuty jako finanční náklad). Odpisy nepodpořené části investice jsou v modelu počítány automaticky. </t>
    </r>
  </si>
  <si>
    <t>Náklady spojené s provozem komerčních bytů nebo prostor</t>
  </si>
  <si>
    <t>Správa, Pojištění, Revize, Daň z nemovitosti</t>
  </si>
  <si>
    <t xml:space="preserve">Poměrná část nákladů na správu, pojištění a revize pro komerční část objektu s dostupnými nájemními byty. </t>
  </si>
  <si>
    <t>Opravy</t>
  </si>
  <si>
    <t xml:space="preserve">Dlouhodobé i krátkodobé opravy spojené s provozem komerčních bytů a prostor v objektu s dostupnými nájemními byty. </t>
  </si>
  <si>
    <t>Technickým zhodnocením se rozumí plánované výdaje na změny dokončené části stavby obsahující dostupné byty, jako jsou nástavby a přístavby a stavební úpravy, rekonstrukce a modernizace majetku, pokud převýší u jednotlivého majetku v úhrnu 80 000 Kč.</t>
  </si>
  <si>
    <t>Finanční náklady</t>
  </si>
  <si>
    <t xml:space="preserve">Úroky placené z komerčního úvěru použitého na výstavbu nebo nákup komerčních částí objektu s dostupnými byty. </t>
  </si>
  <si>
    <t>Odpisy nad rámec odpisů bytové části</t>
  </si>
  <si>
    <r>
      <t>J</t>
    </r>
    <r>
      <rPr>
        <sz val="11"/>
        <color rgb="FF000000"/>
        <rFont val="Calibri"/>
        <family val="2"/>
        <charset val="238"/>
        <scheme val="minor"/>
      </rPr>
      <t>edná se o odpisy z části stavby spojené s komerčními byty a prostory.</t>
    </r>
  </si>
  <si>
    <t>Provozní příjmy</t>
  </si>
  <si>
    <t>Příjmy prosím zadávejte ve stálých cenách bez zohlednení inflace.</t>
  </si>
  <si>
    <t>Předpokládané nájemné</t>
  </si>
  <si>
    <t>Výše předpokládaného výběru nájemného v dostupných nájemních bytech v jednotlivých letech provozu.</t>
  </si>
  <si>
    <t>Jiné peněžní a nepeněžní příjmy</t>
  </si>
  <si>
    <t>Ostatní příjmy spojené s pronájmem dostupných bytů, pokud nejsou nájemci vyúčtovávány v rámci služeb spojených s pronájmem bytu.</t>
  </si>
  <si>
    <t>Výnosy související s provozem komerčních bytů nebo prostor</t>
  </si>
  <si>
    <t>Výše nájemného vybíraného z komerční části objektu s dostupnými nájemními byty. Případě výše očekávaných příjmů z prodeje těchto prostor v jednotlivých letech.</t>
  </si>
  <si>
    <t>Financování projektu</t>
  </si>
  <si>
    <t>Dotace</t>
  </si>
  <si>
    <t>Dotace může být poskytnuta pouze současně s úvěrem, přičemž úvěr musí dosahovat vždy minimálně výše dotace. Maximální výše dotace je 25 % z celkových způsobilých nákladů, přičemž může být navýšena až do výše 40 % za splnění dalších podmínek. Tyto podmínky jsou uvedeny ve výzvě k podávání žádostí zveřejněné na webu SFPI.</t>
  </si>
  <si>
    <t>Zvýhodněný úvěr</t>
  </si>
  <si>
    <t xml:space="preserve">Úvěr může být poskytnut až do výše 90 % celkových způsobilých nákladů. </t>
  </si>
  <si>
    <t>Celková výše podpory</t>
  </si>
  <si>
    <t xml:space="preserve">Celková výše podpory (dotace + úvěr) může být poskytnuta až do výše 90 % celkových způsobilých nákladů. </t>
  </si>
  <si>
    <t>Komerční úvěr</t>
  </si>
  <si>
    <t xml:space="preserve">Výše komerčního úvěru, kterou si případně klient půjčil, potřebnou pro krytí části nákladů spojených s nákupem nebo výstavbou objektu s dostupnými byty. </t>
  </si>
  <si>
    <t>Vlastní zdroje</t>
  </si>
  <si>
    <t>V buňce G17 je automaticky dopočítána výše vlastních zdrojů klienta použitých na krytí části nákladů spojených s nákupem nebo výstavbou objektu s dostupnými byty a případně s dalšími komerčními prostory. Výše vlastních zdrojů se dopočítá automaticky a musí dosahovat alespoň 10 % celkových způsobilých nákladů.
V buňce G19  je automaticky dopočítána výše vlastních zdrojů klienta použitých na krytí části nákladů spojených s komerčními prostory, které nejsou předmětem podpory dle tohoto programu.</t>
  </si>
  <si>
    <t>Komerční úvěr nepodpořené části</t>
  </si>
  <si>
    <t xml:space="preserve">Výše komerčního úvěru, kterou si případně klient půjčil, potřebnou pro krytí části nákladů spojených s nákupem nebo výstavbou dalších komerčních prostor, které nejsou předmětem podpory dle tohoto programu. </t>
  </si>
  <si>
    <t>Vlastní zdroje nepodpořené části</t>
  </si>
  <si>
    <t xml:space="preserve">Automaticky dopočítávaná hodnota vlastních zdrojů potřebných na krytí výstavby nebo pořízení komerčních bytů a jiných nepodporovaných prostor. </t>
  </si>
  <si>
    <t>Jiná dotace na nepodpořenou část projektu</t>
  </si>
  <si>
    <t>Dotace poskytnuté jiným poskytovatelem na prostory, které nejsou podporovány z programu Dostupné nájemní bydlení, např. Sociální bydlení IROP.</t>
  </si>
  <si>
    <t>Základní úroková sazba EU pro ČR</t>
  </si>
  <si>
    <r>
      <t xml:space="preserve">Základní výše sazby je předvyplněná, může se ale měnit, prosíme tedy vždy o kontrolu aktuální sazby. Aktuální výše úrokové sazby je zveřejněna zde: https://sfpi.cz/zakladni-sazba-eu-pro-cr/.
Upozorňujeme, že v rámci </t>
    </r>
    <r>
      <rPr>
        <b/>
        <sz val="11"/>
        <color theme="1"/>
        <rFont val="Calibri"/>
        <family val="2"/>
        <charset val="238"/>
        <scheme val="minor"/>
      </rPr>
      <t>povinných podkladů před zahájením čerpání</t>
    </r>
    <r>
      <rPr>
        <sz val="11"/>
        <color theme="1"/>
        <rFont val="Calibri"/>
        <family val="2"/>
        <charset val="238"/>
        <scheme val="minor"/>
      </rPr>
      <t xml:space="preserve"> (po uzavření smlouvy o poskytnutí podpory), kdy předkládáte aktualizovanou verzi této přílohy, je potřeba vždy uvést (ponechat uvedenou) </t>
    </r>
    <r>
      <rPr>
        <b/>
        <sz val="11"/>
        <color theme="1"/>
        <rFont val="Calibri"/>
        <family val="2"/>
        <charset val="238"/>
        <scheme val="minor"/>
      </rPr>
      <t>výši základní sazby</t>
    </r>
    <r>
      <rPr>
        <sz val="11"/>
        <color theme="1"/>
        <rFont val="Calibri"/>
        <family val="2"/>
        <charset val="238"/>
        <scheme val="minor"/>
      </rPr>
      <t xml:space="preserve"> Evropské unie pro Českou republiku </t>
    </r>
    <r>
      <rPr>
        <b/>
        <sz val="11"/>
        <color theme="1"/>
        <rFont val="Calibri"/>
        <family val="2"/>
        <charset val="238"/>
        <scheme val="minor"/>
      </rPr>
      <t>platnou ke dni nabytí účinnosti smlouvy o poskytnutí úvěru (tj. uveřejnění v registru smluv)</t>
    </r>
    <r>
      <rPr>
        <sz val="11"/>
        <color theme="1"/>
        <rFont val="Calibri"/>
        <family val="2"/>
        <charset val="238"/>
        <scheme val="minor"/>
      </rPr>
      <t>.</t>
    </r>
  </si>
  <si>
    <t>Zvýhodněná úroková sazba</t>
  </si>
  <si>
    <r>
      <t>Úroková sazba se stanovuje ve výši základní sazby Evropské unie pro Českou republiku platné ke dni nabytí účinnosti smlouvy o poskytnutí podpory snížené až o 3 procentní body (</t>
    </r>
    <r>
      <rPr>
        <b/>
        <sz val="11"/>
        <color theme="1"/>
        <rFont val="Calibri"/>
        <family val="2"/>
        <charset val="238"/>
        <scheme val="minor"/>
      </rPr>
      <t>Úrokové zvýhodnění</t>
    </r>
    <r>
      <rPr>
        <sz val="11"/>
        <color theme="1"/>
        <rFont val="Calibri"/>
        <family val="2"/>
        <charset val="238"/>
        <scheme val="minor"/>
      </rPr>
      <t xml:space="preserve">), nejméně však ve výši 1 % a nejvýše ve výši 3 % ročně. Úroková sazba je fixní po celou dobu splácení úvěru. </t>
    </r>
  </si>
  <si>
    <t>Riziková přirážka</t>
  </si>
  <si>
    <t>Rizikovou přirážku určuje SFPI při podání žádosti o poskytnutí podpory na základě předložených ekonomických údajů. V této fázi je tak vyhodnocovaná úvěruschopnost klienta a je mu sdělena riziková přirážka. Tato riziková přirážka nijak nevstupuje do úrokové sazby, slouží pouze pro účel výpočtu veřejné podpory.</t>
  </si>
  <si>
    <t>Úroková sazba komerčního úvěru</t>
  </si>
  <si>
    <t xml:space="preserve">Úroková sazba Komerčního úvěru známá v době podání žádosti a případně upřesněná před čerpáním podpory, kterou nabídl komerční subjekt žadateli jako cenu za půjčený kapitál potřebný na financování části nákladů spojených s výstavbou nebo nákupem objektu, který obsahuje dostupné nájemní byty. </t>
  </si>
  <si>
    <t>Splatnost komerčního úvěru (v letech)</t>
  </si>
  <si>
    <t>Doba splatnosti Komerčního úvěru v letech.</t>
  </si>
  <si>
    <t>Dostupné nájemné</t>
  </si>
  <si>
    <t>Srovnatelné nájemné v daném místě</t>
  </si>
  <si>
    <r>
      <t xml:space="preserve">Pro účely vyhlášené výzvy prosím vyplňujte údaje z </t>
    </r>
    <r>
      <rPr>
        <b/>
        <sz val="11"/>
        <color rgb="FF000000"/>
        <rFont val="Calibri"/>
        <family val="2"/>
        <charset val="238"/>
        <scheme val="minor"/>
      </rPr>
      <t>posudku o srovnatelném nájemném vyhotoveném v souladu s nařízením vlády č. 453/2013 Sb</t>
    </r>
    <r>
      <rPr>
        <sz val="11"/>
        <color rgb="FF000000"/>
        <rFont val="Calibri"/>
        <family val="2"/>
        <charset val="238"/>
        <scheme val="minor"/>
      </rPr>
      <t xml:space="preserve">., o stanovení podrobností a postupu pro zjištění srovnatelného nájemného obvyklého v daném místě, nebo </t>
    </r>
    <r>
      <rPr>
        <b/>
        <sz val="11"/>
        <color rgb="FF000000"/>
        <rFont val="Calibri"/>
        <family val="2"/>
        <charset val="238"/>
        <scheme val="minor"/>
      </rPr>
      <t xml:space="preserve">údaje z pdf výstupu z interaktivní kalkulačky cenových map Ministerstva financí.
</t>
    </r>
    <r>
      <rPr>
        <sz val="11"/>
        <color rgb="FF000000"/>
        <rFont val="Calibri"/>
        <family val="2"/>
        <charset val="238"/>
        <scheme val="minor"/>
      </rPr>
      <t xml:space="preserve">
</t>
    </r>
    <r>
      <rPr>
        <b/>
        <sz val="11"/>
        <color rgb="FF000000"/>
        <rFont val="Calibri"/>
        <family val="2"/>
        <charset val="238"/>
        <scheme val="minor"/>
      </rPr>
      <t xml:space="preserve">Postup, pokud máte znalecký posudek:
</t>
    </r>
    <r>
      <rPr>
        <sz val="11"/>
        <color rgb="FF000000"/>
        <rFont val="Calibri"/>
        <family val="2"/>
        <charset val="238"/>
        <scheme val="minor"/>
      </rPr>
      <t xml:space="preserve">
Vyplňte hodnoty ze znaleckého posudku.
Pokud v projektu budou existovat byty jejichž podlahová plocha bez příslušenství bude 52 m2 nebo menší ("malý byt")a zároveň byty, jejichž podlahová plocha bude větší než 52 m2 ("velký byt"), pak prosím vyplňujte v případě rozmezí cen v posudku vždy tu menší cenu na m2 podlahové plocha do kolonky pro velký byt a vyšší cenu do kolonky pro malý byt. Pokud bude posudek obsahovat pouze průměrnou cenu za m2 bytu, vyplňte prosím do obou kolonek stejnou hodnotu. 
</t>
    </r>
    <r>
      <rPr>
        <b/>
        <sz val="11"/>
        <color rgb="FF000000"/>
        <rFont val="Calibri"/>
        <family val="2"/>
        <charset val="238"/>
        <scheme val="minor"/>
      </rPr>
      <t>Postup, pokud máte pdf výstup z interaktivní kalkulačky MF:</t>
    </r>
    <r>
      <rPr>
        <sz val="11"/>
        <color rgb="FF000000"/>
        <rFont val="Calibri"/>
        <family val="2"/>
        <charset val="238"/>
        <scheme val="minor"/>
      </rPr>
      <t xml:space="preserve">
Nájemné za malé byty dle kalkulačky zadejte do buňky nájemné na 1 m2/měsíc bytu 52 m2 a menšího. Nájemné za velké byty zadejte do buňky nájemné na 1 m2/měsíc bytu většího než 52 m2. 
Počty bytů dle velikosti (tzn. buňky G5 a G6) ale vyplňte dle skutečnosti.</t>
    </r>
  </si>
  <si>
    <t>Nákladové nájemné počítané z údajů zadaných do tohoto modelu</t>
  </si>
  <si>
    <t>Nákladové nájemné se vypočítá automaticky podle údajů uvedených v modelu. V případě existence malých bytů a velkých bytů v rámci jedné žádosti budou vypočtené dvě hodnoty.</t>
  </si>
  <si>
    <t>Dostupné nájemné stanovené jako nižší z hodnot v řádku 1. nebo 2.</t>
  </si>
  <si>
    <t xml:space="preserve">Dostupné nájemné bude vypočteno vždy jako nižší z hodnoty Srovnatelného nájemného a Nákladového nájemného. Výsledkem je maximální výše nájemného, která může být v bytě dané velikosti účtována nájemci v prvním roce provozu bytu. </t>
  </si>
  <si>
    <t>Předpokládané nájemné stanovené žadatelem</t>
  </si>
  <si>
    <t xml:space="preserve">Výše předpokládaného výběru nájemného v dostupných nájemních bytech, které žadatel plánuje vybírat. 
Předpokládané nájemné může být maximálně ve výši Dostupného nájemeného stanoveného v buňce H24 nebo I24. Žadatel může výbírat nájemné buď v této výši nebo nižší. </t>
  </si>
  <si>
    <t>Kontrola nadměrné výše podpory</t>
  </si>
  <si>
    <t>Provozní zisk</t>
  </si>
  <si>
    <t>Provozním ziskem se rozumí kladný rozdíl mezi diskontovanými výnosy a diskontovanými provozními náklady za dobu ekonomické životnosti investice (tzn. za dobu udržitelnosti).</t>
  </si>
  <si>
    <t>Orientační výše podpory (dotace + HGE)</t>
  </si>
  <si>
    <t xml:space="preserve">Jedná se o součet výše dotace a hrubého grantového ekvivalentu z poskytnutého úvěru. </t>
  </si>
  <si>
    <t xml:space="preserve">Maximální výše podpory </t>
  </si>
  <si>
    <t xml:space="preserve">Jedná se o rozdíl celkových způsobilých nákladů a provozním ziskem z investice. </t>
  </si>
  <si>
    <t>Výše nadměrné podpory</t>
  </si>
  <si>
    <t>Výše podpory nesmí přesáhnout výši rozdílu mezi způsobilými náklady a provozním ziskem z investice. Od způsobilých nákladů se odečte provozní zisk. Výpočet nadměrné podpory je prováděn pouze předem na základě odůvodněných předpokládaných nákladů a výnosů. 
V případě, že dojde k nadměrné výši podpory svití buňka červeně. V takovém případě je potřeba upravit zadané hodnoty tak, aby k nadměrné podpoře nedocházelo (např. snížit výši požadované podpory).</t>
  </si>
  <si>
    <t>Povinnost postupovat podle zákona o zadávaní veřejných zakázek pro soukromé subjekty</t>
  </si>
  <si>
    <t>Buňka se vyplní automaticky v případě, že součet dotace a hrubého grantového ekvivalentu překročí 50 % celkových nákladů projektu nebo tento součet přesáhně 200 mil. Kč. V takovém případě je i soukromý subjekt povinen vybrat zhotovitele stavby podle zákona o zadávání veřejných zakázek. Ověřte prosím zda projekt nenaplňuje pomínku § 4 odst. 2 zákona č. 134/2016 Sb.  Upozorňujeme, že tento výpočet je pouze orientační a konečná odpovědnost je na žadateli.</t>
  </si>
  <si>
    <t>Nájemné v dostupných bytech</t>
  </si>
  <si>
    <t xml:space="preserve">Jedná se o část modelu, která může být pomůckou pro klienty při stanovování stropu nájemného ve svých bytech po dobu udržitelnosti projektu. Údaje o inflaci se budou doplňovat v jednotlivých letech doby udržitelnosti. </t>
  </si>
  <si>
    <t>Nájemné na m2 bytu velikosti 52 m2 a menšího</t>
  </si>
  <si>
    <t xml:space="preserve">Vývoj limitu dostupného nájemného v malém bytě v jednotlivých letech doby udržitelnosti. Počítá se automaticky po zadání výše Ročního indexu spotřebitelských za přechozí kalendářní rok. </t>
  </si>
  <si>
    <t>Nájemné na m2 bytu většího než 52 m2</t>
  </si>
  <si>
    <t xml:space="preserve">Vývoj limitu dostupného nájemného ve velkém bytě v jednotlivých letech doby udržitelnosti. Počítá se automaticky po zadání výše Ročního indexu spotřebitelských za přechozí kalendářní rok. </t>
  </si>
  <si>
    <t>Roční růst limitu nájemného</t>
  </si>
  <si>
    <t xml:space="preserve">Počítá se zadaného Ročního indexu spotřebitelských cen za předchozí rok, který je v případě vyšší hodnoty než 4 % omezen na 4 %. </t>
  </si>
  <si>
    <t xml:space="preserve">Růst roční indexu spotřebitelských cen za předchozí rok </t>
  </si>
  <si>
    <t xml:space="preserve">Dostupná na https://csu.gov.cz/mira_inflace pod odstavcem 1) Míra inflace vyjádřená přírůstkem ročního indexu spotřebitelských cen. Používá se Ukazatele Průměrná roční míra inflace, a to za předchozí rok, než je uveden v tabulce modelu.  </t>
  </si>
  <si>
    <t>v2.8</t>
  </si>
  <si>
    <t>Rok provozu</t>
  </si>
  <si>
    <t>Celková podlahová plocha všech podpořených bytů vč. příslušenství bytu a poměrné části spol. prostor  (v m2)</t>
  </si>
  <si>
    <t>Celkem</t>
  </si>
  <si>
    <t>Provozní náklady celkem</t>
  </si>
  <si>
    <t>Celkový počet dostupných nájemních  bytů</t>
  </si>
  <si>
    <t xml:space="preserve">Výměra všech dostupných bytů  </t>
  </si>
  <si>
    <t>Doba udržitelnosti v letech</t>
  </si>
  <si>
    <t>Kategorie nákladů</t>
  </si>
  <si>
    <t>Celkové náklady na výstavbu nebo nákupu objektu s byty</t>
  </si>
  <si>
    <t>Celkové náklady na výstavbu nebo pořízení bytů</t>
  </si>
  <si>
    <t>Zdroj financí</t>
  </si>
  <si>
    <r>
      <t>Podíl z celkových (v případě podpory způsobilých</t>
    </r>
    <r>
      <rPr>
        <b/>
        <u/>
        <sz val="10"/>
        <color theme="1"/>
        <rFont val="Calibri"/>
        <family val="2"/>
        <charset val="238"/>
        <scheme val="minor"/>
      </rPr>
      <t>)</t>
    </r>
    <r>
      <rPr>
        <b/>
        <sz val="10"/>
        <color theme="1"/>
        <rFont val="Calibri"/>
        <family val="2"/>
        <charset val="238"/>
        <scheme val="minor"/>
      </rPr>
      <t xml:space="preserve"> nákladů</t>
    </r>
  </si>
  <si>
    <t>Výše poskytnutých prostředků</t>
  </si>
  <si>
    <t>Základní úroková sazba EU pro ČR (% p.a.)</t>
  </si>
  <si>
    <t>Způsobilé náklady k podpoře</t>
  </si>
  <si>
    <t xml:space="preserve">Dotace </t>
  </si>
  <si>
    <t>Úrokové zvýhodnění</t>
  </si>
  <si>
    <t xml:space="preserve">Zvýhodněný úvěr </t>
  </si>
  <si>
    <t>Zvýhodněná úroková sazba (% p.a.)</t>
  </si>
  <si>
    <t>Způsobilé náklady celkem</t>
  </si>
  <si>
    <t xml:space="preserve">Celková výše podpory </t>
  </si>
  <si>
    <t>Riziková přirážka (v procentních bodech)</t>
  </si>
  <si>
    <t>Nezpůsobilé náklady k podpoře</t>
  </si>
  <si>
    <t>Požadovaná doba splácení úvěru (v letech)</t>
  </si>
  <si>
    <t>Nezpůsobilé náklady na stavbu nebo nákup v případě dostupných bytů přesahujících 80 m2</t>
  </si>
  <si>
    <t>Nezpůsobilé náklady na  připojení pozemku na inženýrskou a dopravní infrastrukturu a na venkovní a sadové úpravy</t>
  </si>
  <si>
    <t>Celkové zdroje výstavby nebo nákup dostupných bytů</t>
  </si>
  <si>
    <t>Správa, Pojištění, Revize, Daň z nemovitosti.</t>
  </si>
  <si>
    <t xml:space="preserve">Komerční úvěr na nepodpořenou část </t>
  </si>
  <si>
    <t>Celkové zdroje projektu</t>
  </si>
  <si>
    <t>Nájemné</t>
  </si>
  <si>
    <t>Administrace projektu (zajištění povolení, podání žádosti apod.) pokud nebyly zadány v žádosti</t>
  </si>
  <si>
    <t>Druh nájemného</t>
  </si>
  <si>
    <r>
      <t>Nájemné na 1 m</t>
    </r>
    <r>
      <rPr>
        <b/>
        <vertAlign val="superscript"/>
        <sz val="10"/>
        <color theme="1"/>
        <rFont val="Calibri"/>
        <family val="2"/>
        <charset val="238"/>
        <scheme val="minor"/>
      </rPr>
      <t>2</t>
    </r>
    <r>
      <rPr>
        <b/>
        <sz val="10"/>
        <color theme="1"/>
        <rFont val="Calibri"/>
        <family val="2"/>
        <charset val="238"/>
        <scheme val="minor"/>
      </rPr>
      <t>/měsíc bytu 52 m</t>
    </r>
    <r>
      <rPr>
        <b/>
        <vertAlign val="superscript"/>
        <sz val="10"/>
        <color theme="1"/>
        <rFont val="Calibri"/>
        <family val="2"/>
        <charset val="238"/>
        <scheme val="minor"/>
      </rPr>
      <t>2</t>
    </r>
    <r>
      <rPr>
        <b/>
        <sz val="10"/>
        <color theme="1"/>
        <rFont val="Calibri"/>
        <family val="2"/>
        <charset val="238"/>
        <scheme val="minor"/>
      </rPr>
      <t xml:space="preserve"> a menšího</t>
    </r>
  </si>
  <si>
    <r>
      <t>Nájemné na 1m</t>
    </r>
    <r>
      <rPr>
        <b/>
        <vertAlign val="superscript"/>
        <sz val="10"/>
        <color theme="1"/>
        <rFont val="Calibri"/>
        <family val="2"/>
        <charset val="238"/>
        <scheme val="minor"/>
      </rPr>
      <t>2</t>
    </r>
    <r>
      <rPr>
        <b/>
        <sz val="10"/>
        <color theme="1"/>
        <rFont val="Calibri"/>
        <family val="2"/>
        <charset val="238"/>
        <scheme val="minor"/>
      </rPr>
      <t>/měsíc bytu většího než 52 m</t>
    </r>
    <r>
      <rPr>
        <b/>
        <vertAlign val="superscript"/>
        <sz val="10"/>
        <color theme="1"/>
        <rFont val="Calibri"/>
        <family val="2"/>
        <charset val="238"/>
        <scheme val="minor"/>
      </rPr>
      <t>2</t>
    </r>
  </si>
  <si>
    <t>1. Srovnatelné nájemné  v daném místě</t>
  </si>
  <si>
    <t>Provozní výnosy</t>
  </si>
  <si>
    <t>Nezpůsobilé náklady celkem</t>
  </si>
  <si>
    <t>2. Nákladové nájemné počítané z údajů zadaných do tohoto modelu</t>
  </si>
  <si>
    <t>Výnosy související s pronájmem dostupných bytů</t>
  </si>
  <si>
    <t>Celkové náklady projektu dostupných bytů</t>
  </si>
  <si>
    <t>3. Dostupné nájemné stanovené jako nižší z hodnot v řádku 1. nebo 2.</t>
  </si>
  <si>
    <t>4. Předpokládané nájemné stanovené žadatelem</t>
  </si>
  <si>
    <t>Veřejná podpora</t>
  </si>
  <si>
    <t>Výnosy související s provozem komerčních prostor</t>
  </si>
  <si>
    <t>Celkové náklady komerční části projektu</t>
  </si>
  <si>
    <t>Položka</t>
  </si>
  <si>
    <t>Celková výše</t>
  </si>
  <si>
    <t>1. Celkové způsobilé náklady (diskontované)</t>
  </si>
  <si>
    <t>Celkové náklady projektu</t>
  </si>
  <si>
    <t>2. Provozní zisk (diskontovaný)</t>
  </si>
  <si>
    <t>3. Orientační výše podpory (dotace + HGE)</t>
  </si>
  <si>
    <t xml:space="preserve">Roční index spotřebitelských cen za předchozí rok </t>
  </si>
  <si>
    <t>Hodnota zakázky v Kč bez DPH</t>
  </si>
  <si>
    <t>4. Maximální výše podpory (řádek 1. - řádek 2.)</t>
  </si>
  <si>
    <t>Anuitní splátka úvěrů</t>
  </si>
  <si>
    <t>Povinnost neveřejných zadavatelů postupovat dle ZZVZ</t>
  </si>
  <si>
    <t>5. Výše nadměrné podpory (řádek 3. - řádek 4.)</t>
  </si>
  <si>
    <t>Orientační cashflow projektu</t>
  </si>
  <si>
    <t>Základní parametry</t>
  </si>
  <si>
    <t>celková podlahová plocha všech podpořených bytů vč. příslušenství bytu a poměrné části spol. prostor  (v m2)</t>
  </si>
  <si>
    <t>Item</t>
  </si>
  <si>
    <t>Total amount</t>
  </si>
  <si>
    <t>počet bytů</t>
  </si>
  <si>
    <r>
      <t>průměrná velikost bytu bez spol. prostor (v m</t>
    </r>
    <r>
      <rPr>
        <vertAlign val="superscript"/>
        <sz val="8"/>
        <color theme="1"/>
        <rFont val="Calibri"/>
        <family val="2"/>
        <charset val="238"/>
        <scheme val="minor"/>
      </rPr>
      <t>2</t>
    </r>
    <r>
      <rPr>
        <sz val="8"/>
        <color theme="1"/>
        <rFont val="Calibri"/>
        <family val="2"/>
        <charset val="238"/>
        <scheme val="minor"/>
      </rPr>
      <t>)</t>
    </r>
  </si>
  <si>
    <t>doba udržitelnosti (v letech)</t>
  </si>
  <si>
    <r>
      <t xml:space="preserve">3. Orientační výše podpory </t>
    </r>
    <r>
      <rPr>
        <sz val="11"/>
        <color theme="1"/>
        <rFont val="Calibri"/>
        <family val="2"/>
        <charset val="238"/>
        <scheme val="minor"/>
      </rPr>
      <t>(dotace + HGE)</t>
    </r>
  </si>
  <si>
    <t>doba výstavby nebo pořízení v letech</t>
  </si>
  <si>
    <r>
      <t xml:space="preserve">4. Maximální výše podpory </t>
    </r>
    <r>
      <rPr>
        <sz val="11"/>
        <rFont val="Calibri"/>
        <family val="2"/>
        <charset val="238"/>
      </rPr>
      <t>(řádek 1. - řádek 2.)</t>
    </r>
  </si>
  <si>
    <t>indexace pro potřeby cashflow</t>
  </si>
  <si>
    <t>Finanční parametry</t>
  </si>
  <si>
    <t>Úroková a diskontní sazba</t>
  </si>
  <si>
    <t>Splatnost</t>
  </si>
  <si>
    <t>forma podpory</t>
  </si>
  <si>
    <t>dotace + úvěr</t>
  </si>
  <si>
    <t>předpokládaná výše poskytnutých prostředků</t>
  </si>
  <si>
    <t>HGE z podpory</t>
  </si>
  <si>
    <t>podíl z celkových nákladů</t>
  </si>
  <si>
    <t>základní sazba EU pro ČR (% p.a.)</t>
  </si>
  <si>
    <t>dotace (podíl z celkových způsobilých nákladů)</t>
  </si>
  <si>
    <t>riziková přirážka (v procentních bodech)</t>
  </si>
  <si>
    <t>zvýhodněný úvěr (podíl z celkových způsobilých nákladů)</t>
  </si>
  <si>
    <t>referenční úroková sazba (% p.a.)</t>
  </si>
  <si>
    <t>Celková výše podpory (podíl z celkových způsobilých nákladů)</t>
  </si>
  <si>
    <t>úrokové zvýhodnění</t>
  </si>
  <si>
    <t>Komerční úvěr (podíl z celkových nákladů)</t>
  </si>
  <si>
    <t>zvýhodněná úroková sazba (% p.a.)</t>
  </si>
  <si>
    <t>Ekvita (podíl z celkových nákladů)</t>
  </si>
  <si>
    <t>diskontní sazba (% p.a.)</t>
  </si>
  <si>
    <t>Celkové zdroje</t>
  </si>
  <si>
    <t>komerční úroková sazba</t>
  </si>
  <si>
    <t>vlastní kapitál</t>
  </si>
  <si>
    <t>Index růstu ceny bydlení</t>
  </si>
  <si>
    <t>Rozpočet investičního záměru</t>
  </si>
  <si>
    <t>Diskontováno</t>
  </si>
  <si>
    <t>Celkové náklady pro NN</t>
  </si>
  <si>
    <t>1</t>
  </si>
  <si>
    <t>Celkové náklady pro  odpisy</t>
  </si>
  <si>
    <t>1.1</t>
  </si>
  <si>
    <t>Celkové způsobilé náklady</t>
  </si>
  <si>
    <t>1.2</t>
  </si>
  <si>
    <t>Celkové nezpůsobilé náklady</t>
  </si>
  <si>
    <t>1.2.1</t>
  </si>
  <si>
    <t>Nezpůsobilé náklady na výstavbu nebo nákup v případě dostupných bytů přesahujících 80 m2</t>
  </si>
  <si>
    <t>1.2.2</t>
  </si>
  <si>
    <t>Nezpůsobilé náklady na nová připojení pozemku na inženýrskou a dopravní infrastrukturu a na venkovní a sadové úpravy</t>
  </si>
  <si>
    <t>1.2.3</t>
  </si>
  <si>
    <t>1.2.4</t>
  </si>
  <si>
    <t>1.2.5</t>
  </si>
  <si>
    <t>1.2.6</t>
  </si>
  <si>
    <t>1.2.7</t>
  </si>
  <si>
    <t>Úroky při čerpání úvěru</t>
  </si>
  <si>
    <t>Bilance náklady a zdroje</t>
  </si>
  <si>
    <t>Celkové náklady</t>
  </si>
  <si>
    <t>Bilance</t>
  </si>
  <si>
    <t>Provozní náklady</t>
  </si>
  <si>
    <t>1.1.1</t>
  </si>
  <si>
    <t>1.1.2</t>
  </si>
  <si>
    <t>1.1.3</t>
  </si>
  <si>
    <t>1.1.4</t>
  </si>
  <si>
    <t>1.1.5</t>
  </si>
  <si>
    <r>
      <t xml:space="preserve">Náklady na opravu a údržbu technologií a stavebních prvků nemovité věci </t>
    </r>
    <r>
      <rPr>
        <b/>
        <u/>
        <sz val="11"/>
        <color theme="10"/>
        <rFont val="Calibri"/>
        <family val="2"/>
        <charset val="238"/>
        <scheme val="minor"/>
      </rPr>
      <t>(dlouhodobé opravy)</t>
    </r>
  </si>
  <si>
    <t>1.1.6</t>
  </si>
  <si>
    <r>
      <t xml:space="preserve">Náklady na opravu a údržbu, jejichž potřeba vznikla běžným užíváním objektu nebo jeho venkovního prostoru </t>
    </r>
    <r>
      <rPr>
        <b/>
        <u/>
        <sz val="11"/>
        <color theme="10"/>
        <rFont val="Calibri"/>
        <family val="2"/>
        <charset val="238"/>
        <scheme val="minor"/>
      </rPr>
      <t>(krátkodobé opravy)</t>
    </r>
  </si>
  <si>
    <t>1.1.7</t>
  </si>
  <si>
    <t>Náklady na energie a vodu spojené s údržbou a provozem společných prostor, pokud není součástí vyučtování služeb nájemníkům</t>
  </si>
  <si>
    <t>1.1.8</t>
  </si>
  <si>
    <t>1.1.9</t>
  </si>
  <si>
    <t>1.1.10</t>
  </si>
  <si>
    <t>Jiné peněžní a nepěněžní příjmy</t>
  </si>
  <si>
    <t>Zůstatková hodnota investice</t>
  </si>
  <si>
    <t xml:space="preserve">Kalkulace maximální výše podpory 
</t>
  </si>
  <si>
    <t>Základní sazba EU pro ČR (% p.a.)</t>
  </si>
  <si>
    <t>Referenční úroková sazba (% p.a.)</t>
  </si>
  <si>
    <t>Diskontní sazba (% p.a.)</t>
  </si>
  <si>
    <t>Vstupní hodnoty</t>
  </si>
  <si>
    <t>Diskontované hodnoty</t>
  </si>
  <si>
    <t>Referenční období</t>
  </si>
  <si>
    <t>Pronájem bytů</t>
  </si>
  <si>
    <t>provozní náklady</t>
  </si>
  <si>
    <t>provozní příjmy</t>
  </si>
  <si>
    <t>zůstatková hodnota</t>
  </si>
  <si>
    <t>Čisté cash flow</t>
  </si>
  <si>
    <t>.rok</t>
  </si>
  <si>
    <t>SUM</t>
  </si>
  <si>
    <t>Výsledek</t>
  </si>
  <si>
    <t>Částka</t>
  </si>
  <si>
    <t>1. Celkové způsobilé náklady</t>
  </si>
  <si>
    <t>2. Provozní zisk</t>
  </si>
  <si>
    <r>
      <t xml:space="preserve">5. Výše nadměrné podpory </t>
    </r>
    <r>
      <rPr>
        <sz val="11"/>
        <rFont val="Calibri"/>
        <family val="2"/>
        <charset val="238"/>
      </rPr>
      <t>(řádek 3. - řádek 4.)</t>
    </r>
  </si>
  <si>
    <t>Parametry zvýhodněného úvěru</t>
  </si>
  <si>
    <t>Hodnota</t>
  </si>
  <si>
    <t>Parametry komerčního úvěru</t>
  </si>
  <si>
    <t>Výše úvěru</t>
  </si>
  <si>
    <t>Počet let</t>
  </si>
  <si>
    <t>Počet splátek v roce</t>
  </si>
  <si>
    <t>Suma</t>
  </si>
  <si>
    <t>Sazba</t>
  </si>
  <si>
    <t>%</t>
  </si>
  <si>
    <t>Úroková sazba</t>
  </si>
  <si>
    <t>Základní sazba EU</t>
  </si>
  <si>
    <t>Ekvita</t>
  </si>
  <si>
    <t>Value</t>
  </si>
  <si>
    <t>HGE</t>
  </si>
  <si>
    <t>Zvýhodněný úrok</t>
  </si>
  <si>
    <t>Výše ekvity</t>
  </si>
  <si>
    <t>Riziková přírážka</t>
  </si>
  <si>
    <t>Komerční úrok</t>
  </si>
  <si>
    <t>Diskontní sazba</t>
  </si>
  <si>
    <t>Úroky z kapitálu</t>
  </si>
  <si>
    <t>Referenční úrok</t>
  </si>
  <si>
    <t>Počet splátek</t>
  </si>
  <si>
    <t>Období</t>
  </si>
  <si>
    <t>Splátka</t>
  </si>
  <si>
    <t>Úrok</t>
  </si>
  <si>
    <t>Úmor</t>
  </si>
  <si>
    <t>Zůstatek úvěru</t>
  </si>
  <si>
    <t>Úrokový rozdíl</t>
  </si>
  <si>
    <t>Úrokový rozdíl diskontovaný</t>
  </si>
  <si>
    <t>Anuitní splátka</t>
  </si>
  <si>
    <t>Anuitní splátka pro NN</t>
  </si>
  <si>
    <t>Úrok celkem</t>
  </si>
  <si>
    <t>Úmor celkem</t>
  </si>
  <si>
    <t>Celkem zaplaceno</t>
  </si>
  <si>
    <t>Výpočet</t>
  </si>
  <si>
    <t>Parametr</t>
  </si>
  <si>
    <t>sazba za per</t>
  </si>
  <si>
    <t>pper</t>
  </si>
  <si>
    <t>souč_hod</t>
  </si>
  <si>
    <t>SUMA</t>
  </si>
  <si>
    <t>obsazenost bytů</t>
  </si>
  <si>
    <t>Náklady vstupující do výpočtu</t>
  </si>
  <si>
    <t>Roční</t>
  </si>
  <si>
    <t>MĚSÍČNÍ</t>
  </si>
  <si>
    <t>Celkové náklady s ohledem na obsazenost bytů</t>
  </si>
  <si>
    <t>Celkové finanční náklady</t>
  </si>
  <si>
    <t>Anuitní splátka komerčního úvěru</t>
  </si>
  <si>
    <t>Anuitní splátka zvýhodněného úvěru (SFPI)</t>
  </si>
  <si>
    <t>Celkem OPEX</t>
  </si>
  <si>
    <t xml:space="preserve">Provozní náklady </t>
  </si>
  <si>
    <t>nákladové nájemné/m2</t>
  </si>
  <si>
    <t>Účel úvěru</t>
  </si>
  <si>
    <t>Byty 80-120 m2</t>
  </si>
  <si>
    <t>Obec</t>
  </si>
  <si>
    <t>Novostavba bytového domu</t>
  </si>
  <si>
    <t>ANO</t>
  </si>
  <si>
    <t>Komerční</t>
  </si>
  <si>
    <t>Oprava nebo úprava bytu</t>
  </si>
  <si>
    <t>NE</t>
  </si>
  <si>
    <t>Nezisková organizace</t>
  </si>
  <si>
    <t>Přístavba nebo nástavba</t>
  </si>
  <si>
    <t>Úprava nebytového prostoru na bytový prostor</t>
  </si>
  <si>
    <t>Nákup bytu nebo bytového domu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</si>
</sst>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Kč&quot;_-;\-* #,##0.00\ &quot;Kč&quot;_-;_-* &quot;-&quot;??\ &quot;Kč&quot;_-;_-@_-"/>
    <numFmt numFmtId="164" formatCode="&quot;Kč&quot;#,##0.00_);[Red]\(&quot;Kč&quot;#,##0.00\)"/>
    <numFmt numFmtId="165" formatCode="_(&quot;Kč&quot;* #,##0.00_);_(&quot;Kč&quot;* \(#,##0.00\);_(&quot;Kč&quot;* &quot;-&quot;??_);_(@_)"/>
    <numFmt numFmtId="166" formatCode="_(* #,##0.00_);_(* \(#,##0.00\);_(* &quot;-&quot;??_);_(@_)"/>
    <numFmt numFmtId="167" formatCode="#,##0.00\ &quot;Kč&quot;"/>
    <numFmt numFmtId="168" formatCode="#,##0\ &quot;Kč&quot;"/>
    <numFmt numFmtId="169" formatCode="#,##0.0"/>
    <numFmt numFmtId="170" formatCode="0.0%"/>
    <numFmt numFmtId="171" formatCode="_-* #,##0_-;\-* #,##0_-;_-* &quot;-&quot;??_-;_-@_-"/>
    <numFmt numFmtId="172" formatCode="#,##0.00_ ;\-#,##0.00\ "/>
    <numFmt numFmtId="173" formatCode="#,##0_ ;\-#,##0\ "/>
    <numFmt numFmtId="174" formatCode="0.0000"/>
  </numFmts>
  <fonts count="49">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0"/>
      <color theme="1"/>
      <name val="Calibri"/>
      <family val="2"/>
      <charset val="238"/>
      <scheme val="minor"/>
    </font>
    <font>
      <b/>
      <sz val="11"/>
      <name val="Calibri"/>
      <family val="2"/>
      <charset val="238"/>
      <scheme val="minor"/>
    </font>
    <font>
      <sz val="11"/>
      <color theme="0"/>
      <name val="Calibri"/>
      <family val="2"/>
      <charset val="238"/>
      <scheme val="minor"/>
    </font>
    <font>
      <b/>
      <sz val="14"/>
      <color theme="1"/>
      <name val="Calibri"/>
      <family val="2"/>
      <charset val="238"/>
      <scheme val="minor"/>
    </font>
    <font>
      <sz val="14"/>
      <color theme="1"/>
      <name val="Calibri"/>
      <family val="2"/>
      <charset val="238"/>
      <scheme val="minor"/>
    </font>
    <font>
      <b/>
      <sz val="10"/>
      <name val="Calibri"/>
      <family val="2"/>
      <charset val="238"/>
      <scheme val="minor"/>
    </font>
    <font>
      <sz val="11"/>
      <name val="Calibri"/>
      <family val="2"/>
      <charset val="238"/>
      <scheme val="minor"/>
    </font>
    <font>
      <b/>
      <sz val="10"/>
      <color rgb="FFFF0000"/>
      <name val="Calibri"/>
      <family val="2"/>
      <charset val="238"/>
      <scheme val="minor"/>
    </font>
    <font>
      <sz val="11"/>
      <color theme="1"/>
      <name val="Calibri"/>
      <family val="2"/>
      <charset val="238"/>
      <scheme val="minor"/>
    </font>
    <font>
      <b/>
      <sz val="14"/>
      <name val="Calibri"/>
      <family val="2"/>
      <charset val="238"/>
      <scheme val="minor"/>
    </font>
    <font>
      <b/>
      <sz val="16"/>
      <name val="Calibri"/>
      <family val="2"/>
      <charset val="238"/>
      <scheme val="minor"/>
    </font>
    <font>
      <b/>
      <sz val="12"/>
      <name val="Calibri"/>
      <family val="2"/>
      <charset val="238"/>
      <scheme val="minor"/>
    </font>
    <font>
      <b/>
      <i/>
      <sz val="10"/>
      <name val="Calibri"/>
      <family val="2"/>
      <charset val="238"/>
      <scheme val="minor"/>
    </font>
    <font>
      <sz val="10"/>
      <color indexed="9"/>
      <name val="Calibri"/>
      <family val="2"/>
      <charset val="238"/>
      <scheme val="minor"/>
    </font>
    <font>
      <b/>
      <sz val="12"/>
      <color theme="1"/>
      <name val="Calibri"/>
      <family val="2"/>
      <charset val="238"/>
      <scheme val="minor"/>
    </font>
    <font>
      <sz val="11"/>
      <color theme="1"/>
      <name val="Arial"/>
      <family val="2"/>
      <charset val="238"/>
    </font>
    <font>
      <sz val="11"/>
      <color theme="1"/>
      <name val="Calibri"/>
      <family val="2"/>
      <charset val="238"/>
    </font>
    <font>
      <sz val="8"/>
      <name val="Calibri"/>
      <family val="2"/>
      <charset val="238"/>
      <scheme val="minor"/>
    </font>
    <font>
      <sz val="8"/>
      <color theme="1"/>
      <name val="Calibri"/>
      <family val="2"/>
      <charset val="238"/>
      <scheme val="minor"/>
    </font>
    <font>
      <vertAlign val="superscript"/>
      <sz val="8"/>
      <color theme="1"/>
      <name val="Calibri"/>
      <family val="2"/>
      <charset val="238"/>
      <scheme val="minor"/>
    </font>
    <font>
      <sz val="11"/>
      <name val="Calibri"/>
      <family val="2"/>
      <charset val="238"/>
    </font>
    <font>
      <u/>
      <sz val="11"/>
      <color theme="10"/>
      <name val="Calibri"/>
      <family val="2"/>
      <charset val="238"/>
      <scheme val="minor"/>
    </font>
    <font>
      <u/>
      <sz val="8"/>
      <color theme="10"/>
      <name val="Calibri"/>
      <family val="2"/>
      <charset val="238"/>
      <scheme val="minor"/>
    </font>
    <font>
      <sz val="10"/>
      <color theme="1"/>
      <name val="Calibri"/>
      <family val="2"/>
      <charset val="238"/>
      <scheme val="minor"/>
    </font>
    <font>
      <b/>
      <u/>
      <sz val="10"/>
      <color theme="10"/>
      <name val="Calibri"/>
      <family val="2"/>
      <charset val="238"/>
      <scheme val="minor"/>
    </font>
    <font>
      <b/>
      <sz val="9"/>
      <color theme="1"/>
      <name val="Calibri"/>
      <family val="2"/>
      <charset val="238"/>
      <scheme val="minor"/>
    </font>
    <font>
      <u/>
      <sz val="10"/>
      <color theme="10"/>
      <name val="Calibri"/>
      <family val="2"/>
      <charset val="238"/>
      <scheme val="minor"/>
    </font>
    <font>
      <b/>
      <u/>
      <sz val="11"/>
      <color theme="10"/>
      <name val="Calibri"/>
      <family val="2"/>
      <charset val="238"/>
      <scheme val="minor"/>
    </font>
    <font>
      <sz val="9"/>
      <color theme="1"/>
      <name val="Calibri"/>
      <family val="2"/>
      <charset val="238"/>
      <scheme val="minor"/>
    </font>
    <font>
      <b/>
      <u/>
      <sz val="10"/>
      <color theme="1"/>
      <name val="Calibri"/>
      <family val="2"/>
      <charset val="238"/>
      <scheme val="minor"/>
    </font>
    <font>
      <b/>
      <sz val="10"/>
      <color theme="0"/>
      <name val="Calibri"/>
      <family val="2"/>
      <charset val="238"/>
      <scheme val="minor"/>
    </font>
    <font>
      <sz val="10"/>
      <color theme="0"/>
      <name val="Calibri"/>
      <family val="2"/>
      <charset val="238"/>
      <scheme val="minor"/>
    </font>
    <font>
      <i/>
      <sz val="8"/>
      <color rgb="FFFF0000"/>
      <name val="Calibri"/>
      <family val="2"/>
      <charset val="238"/>
      <scheme val="minor"/>
    </font>
    <font>
      <b/>
      <sz val="12"/>
      <color theme="0"/>
      <name val="Calibri"/>
      <family val="2"/>
      <charset val="238"/>
      <scheme val="minor"/>
    </font>
    <font>
      <u/>
      <sz val="8"/>
      <color theme="0"/>
      <name val="Calibri"/>
      <family val="2"/>
      <charset val="238"/>
      <scheme val="minor"/>
    </font>
    <font>
      <i/>
      <sz val="8"/>
      <color theme="0"/>
      <name val="Calibri"/>
      <family val="2"/>
      <charset val="238"/>
      <scheme val="minor"/>
    </font>
    <font>
      <sz val="11"/>
      <color rgb="FF000000"/>
      <name val="Calibri"/>
      <family val="2"/>
      <charset val="238"/>
      <scheme val="minor"/>
    </font>
    <font>
      <sz val="12"/>
      <color theme="0"/>
      <name val="Calibri"/>
      <family val="2"/>
      <charset val="238"/>
      <scheme val="minor"/>
    </font>
    <font>
      <i/>
      <sz val="10"/>
      <color rgb="FFFF0000"/>
      <name val="Calibri"/>
      <family val="2"/>
      <charset val="238"/>
      <scheme val="minor"/>
    </font>
    <font>
      <sz val="9"/>
      <color indexed="81"/>
      <name val="Tahoma"/>
      <family val="2"/>
      <charset val="238"/>
    </font>
    <font>
      <b/>
      <sz val="11"/>
      <color rgb="FF000000"/>
      <name val="Calibri"/>
      <family val="2"/>
      <charset val="238"/>
      <scheme val="minor"/>
    </font>
    <font>
      <vertAlign val="superscript"/>
      <sz val="11"/>
      <color theme="1"/>
      <name val="Calibri"/>
      <family val="2"/>
      <charset val="238"/>
      <scheme val="minor"/>
    </font>
    <font>
      <b/>
      <vertAlign val="superscript"/>
      <sz val="11"/>
      <color theme="1"/>
      <name val="Calibri"/>
      <family val="2"/>
      <charset val="238"/>
      <scheme val="minor"/>
    </font>
    <font>
      <b/>
      <vertAlign val="superscript"/>
      <sz val="10"/>
      <color theme="1"/>
      <name val="Calibri"/>
      <family val="2"/>
      <charset val="238"/>
      <scheme val="minor"/>
    </font>
    <font>
      <b/>
      <sz val="9"/>
      <color indexed="81"/>
      <name val="Tahoma"/>
      <family val="2"/>
      <charset val="238"/>
    </font>
    <font>
      <sz val="10"/>
      <name val="Calibri"/>
      <family val="2"/>
      <charset val="238"/>
      <scheme val="minor"/>
    </font>
  </fonts>
  <fills count="30">
    <fill>
      <patternFill patternType="none"/>
    </fill>
    <fill>
      <patternFill patternType="gray125"/>
    </fill>
    <fill>
      <patternFill patternType="solid">
        <fgColor theme="1"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6" tint="0.79998168889431442"/>
        <bgColor indexed="64"/>
      </patternFill>
    </fill>
    <fill>
      <patternFill patternType="solid">
        <fgColor theme="5" tint="-0.249977111117893"/>
        <bgColor indexed="64"/>
      </patternFill>
    </fill>
    <fill>
      <patternFill patternType="solid">
        <fgColor theme="2"/>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5" tint="-0.499984740745262"/>
        <bgColor indexed="64"/>
      </patternFill>
    </fill>
    <fill>
      <patternFill patternType="solid">
        <fgColor rgb="FF00AA9D"/>
        <bgColor indexed="64"/>
      </patternFill>
    </fill>
    <fill>
      <patternFill patternType="solid">
        <fgColor rgb="FFF2F2F2"/>
        <bgColor indexed="64"/>
      </patternFill>
    </fill>
    <fill>
      <patternFill patternType="solid">
        <fgColor theme="0" tint="-0.249977111117893"/>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ck">
        <color rgb="FF00AA9D"/>
      </left>
      <right/>
      <top style="thick">
        <color rgb="FF00AA9D"/>
      </top>
      <bottom/>
      <diagonal/>
    </border>
    <border>
      <left/>
      <right/>
      <top style="thick">
        <color rgb="FF00AA9D"/>
      </top>
      <bottom/>
      <diagonal/>
    </border>
    <border>
      <left/>
      <right style="thick">
        <color rgb="FF00AA9D"/>
      </right>
      <top style="thick">
        <color rgb="FF00AA9D"/>
      </top>
      <bottom/>
      <diagonal/>
    </border>
    <border>
      <left style="thick">
        <color rgb="FF00AA9D"/>
      </left>
      <right/>
      <top/>
      <bottom/>
      <diagonal/>
    </border>
    <border>
      <left/>
      <right style="thick">
        <color rgb="FF00AA9D"/>
      </right>
      <top/>
      <bottom/>
      <diagonal/>
    </border>
    <border>
      <left style="thick">
        <color rgb="FF00AA9D"/>
      </left>
      <right/>
      <top/>
      <bottom style="thick">
        <color rgb="FF00AA9D"/>
      </bottom>
      <diagonal/>
    </border>
    <border>
      <left/>
      <right style="thick">
        <color rgb="FF00AA9D"/>
      </right>
      <top/>
      <bottom style="thick">
        <color rgb="FF00AA9D"/>
      </bottom>
      <diagonal/>
    </border>
    <border>
      <left style="medium">
        <color indexed="64"/>
      </left>
      <right style="thin">
        <color indexed="64"/>
      </right>
      <top style="thin">
        <color indexed="64"/>
      </top>
      <bottom style="thick">
        <color rgb="FF00AA9D"/>
      </bottom>
      <diagonal/>
    </border>
    <border>
      <left/>
      <right/>
      <top style="thin">
        <color indexed="64"/>
      </top>
      <bottom style="thick">
        <color rgb="FF00AA9D"/>
      </bottom>
      <diagonal/>
    </border>
    <border>
      <left style="thin">
        <color indexed="64"/>
      </left>
      <right style="medium">
        <color indexed="64"/>
      </right>
      <top style="thin">
        <color indexed="64"/>
      </top>
      <bottom style="thick">
        <color rgb="FF00AA9D"/>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ck">
        <color rgb="FF00AA9D"/>
      </bottom>
      <diagonal/>
    </border>
    <border>
      <left style="thin">
        <color indexed="64"/>
      </left>
      <right/>
      <top/>
      <bottom style="medium">
        <color indexed="64"/>
      </bottom>
      <diagonal/>
    </border>
    <border>
      <left style="thin">
        <color indexed="64"/>
      </left>
      <right style="thin">
        <color indexed="64"/>
      </right>
      <top style="medium">
        <color indexed="64"/>
      </top>
      <bottom style="thick">
        <color rgb="FF00AA9D"/>
      </bottom>
      <diagonal/>
    </border>
    <border>
      <left/>
      <right style="thin">
        <color indexed="64"/>
      </right>
      <top style="medium">
        <color indexed="64"/>
      </top>
      <bottom style="thick">
        <color rgb="FF00AA9D"/>
      </bottom>
      <diagonal/>
    </border>
    <border>
      <left style="medium">
        <color indexed="64"/>
      </left>
      <right style="thin">
        <color indexed="64"/>
      </right>
      <top style="medium">
        <color indexed="64"/>
      </top>
      <bottom style="thick">
        <color rgb="FF00AA9D"/>
      </bottom>
      <diagonal/>
    </border>
  </borders>
  <cellStyleXfs count="5">
    <xf numFmtId="0" fontId="0" fillId="0" borderId="0"/>
    <xf numFmtId="9"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0" fontId="24" fillId="0" borderId="0" applyNumberFormat="0" applyFill="0" applyBorder="0" applyAlignment="0" applyProtection="0"/>
  </cellStyleXfs>
  <cellXfs count="691">
    <xf numFmtId="0" fontId="0" fillId="0" borderId="0" xfId="0"/>
    <xf numFmtId="0" fontId="0" fillId="0" borderId="1" xfId="0" applyBorder="1"/>
    <xf numFmtId="0" fontId="1" fillId="5" borderId="4" xfId="0" applyFont="1" applyFill="1" applyBorder="1"/>
    <xf numFmtId="0" fontId="0" fillId="3" borderId="2" xfId="0" applyFill="1" applyBorder="1"/>
    <xf numFmtId="0" fontId="0" fillId="7" borderId="2" xfId="0" applyFill="1" applyBorder="1"/>
    <xf numFmtId="0" fontId="0" fillId="7" borderId="3" xfId="0" applyFill="1" applyBorder="1"/>
    <xf numFmtId="0" fontId="0" fillId="3" borderId="7" xfId="0" applyFill="1" applyBorder="1"/>
    <xf numFmtId="10" fontId="0" fillId="3" borderId="3" xfId="0" applyNumberFormat="1" applyFill="1" applyBorder="1"/>
    <xf numFmtId="168" fontId="0" fillId="3" borderId="9" xfId="0" applyNumberFormat="1" applyFill="1" applyBorder="1"/>
    <xf numFmtId="168" fontId="0" fillId="0" borderId="1" xfId="0" applyNumberFormat="1" applyBorder="1"/>
    <xf numFmtId="0" fontId="3" fillId="6" borderId="2" xfId="0" applyFont="1" applyFill="1" applyBorder="1"/>
    <xf numFmtId="168" fontId="2" fillId="6" borderId="12" xfId="0" applyNumberFormat="1" applyFont="1" applyFill="1" applyBorder="1"/>
    <xf numFmtId="0" fontId="3" fillId="6" borderId="10" xfId="0" applyFont="1" applyFill="1" applyBorder="1" applyAlignment="1">
      <alignment horizontal="left"/>
    </xf>
    <xf numFmtId="0" fontId="3" fillId="6" borderId="11" xfId="0" applyFont="1" applyFill="1" applyBorder="1" applyAlignment="1">
      <alignment horizontal="left"/>
    </xf>
    <xf numFmtId="10" fontId="0" fillId="6" borderId="3" xfId="0" applyNumberFormat="1"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0" fillId="3" borderId="0" xfId="0" applyFill="1"/>
    <xf numFmtId="0" fontId="0" fillId="3" borderId="8" xfId="0" applyFill="1" applyBorder="1"/>
    <xf numFmtId="0" fontId="3" fillId="6" borderId="7" xfId="0" applyFont="1" applyFill="1" applyBorder="1"/>
    <xf numFmtId="0" fontId="3" fillId="3" borderId="0" xfId="0" applyFont="1" applyFill="1"/>
    <xf numFmtId="168" fontId="2" fillId="3" borderId="0" xfId="0" applyNumberFormat="1" applyFont="1" applyFill="1"/>
    <xf numFmtId="0" fontId="3" fillId="8" borderId="2" xfId="0" applyFont="1" applyFill="1" applyBorder="1"/>
    <xf numFmtId="0" fontId="3" fillId="8" borderId="7" xfId="0" applyFont="1" applyFill="1" applyBorder="1"/>
    <xf numFmtId="0" fontId="3" fillId="8" borderId="10" xfId="0" applyFont="1" applyFill="1" applyBorder="1" applyAlignment="1">
      <alignment horizontal="left"/>
    </xf>
    <xf numFmtId="0" fontId="3" fillId="8" borderId="11" xfId="0" applyFont="1" applyFill="1" applyBorder="1" applyAlignment="1">
      <alignment horizontal="left"/>
    </xf>
    <xf numFmtId="168" fontId="2" fillId="8" borderId="12" xfId="0" applyNumberFormat="1" applyFont="1" applyFill="1" applyBorder="1"/>
    <xf numFmtId="0" fontId="1" fillId="3" borderId="0" xfId="0" applyFont="1" applyFill="1"/>
    <xf numFmtId="168" fontId="0" fillId="9" borderId="0" xfId="0" applyNumberFormat="1" applyFill="1"/>
    <xf numFmtId="0" fontId="0" fillId="3" borderId="14" xfId="0" applyFill="1" applyBorder="1"/>
    <xf numFmtId="10" fontId="0" fillId="4" borderId="6" xfId="0" applyNumberFormat="1" applyFill="1" applyBorder="1"/>
    <xf numFmtId="10" fontId="0" fillId="8" borderId="3" xfId="0" applyNumberFormat="1" applyFill="1" applyBorder="1"/>
    <xf numFmtId="10" fontId="0" fillId="3" borderId="9" xfId="0" applyNumberFormat="1" applyFill="1" applyBorder="1"/>
    <xf numFmtId="1" fontId="5" fillId="3" borderId="0" xfId="0" applyNumberFormat="1" applyFont="1" applyFill="1"/>
    <xf numFmtId="0" fontId="0" fillId="3" borderId="0" xfId="0" applyFill="1" applyAlignment="1">
      <alignment horizontal="left"/>
    </xf>
    <xf numFmtId="168" fontId="0" fillId="18" borderId="9" xfId="0" applyNumberFormat="1" applyFill="1" applyBorder="1"/>
    <xf numFmtId="168" fontId="0" fillId="18" borderId="1" xfId="0" applyNumberFormat="1" applyFill="1" applyBorder="1"/>
    <xf numFmtId="0" fontId="0" fillId="3" borderId="1" xfId="0" applyFill="1" applyBorder="1"/>
    <xf numFmtId="168" fontId="0" fillId="3" borderId="0" xfId="0" applyNumberFormat="1" applyFill="1"/>
    <xf numFmtId="168" fontId="0" fillId="0" borderId="0" xfId="0" applyNumberFormat="1"/>
    <xf numFmtId="0" fontId="9" fillId="6" borderId="1" xfId="0" applyFont="1" applyFill="1" applyBorder="1"/>
    <xf numFmtId="0" fontId="9" fillId="8" borderId="1" xfId="0" applyFont="1" applyFill="1" applyBorder="1"/>
    <xf numFmtId="10" fontId="0" fillId="0" borderId="1" xfId="0" applyNumberFormat="1" applyBorder="1"/>
    <xf numFmtId="170" fontId="0" fillId="0" borderId="0" xfId="1" applyNumberFormat="1" applyFont="1"/>
    <xf numFmtId="0" fontId="0" fillId="0" borderId="0" xfId="0" applyAlignment="1">
      <alignment wrapText="1"/>
    </xf>
    <xf numFmtId="0" fontId="2" fillId="0" borderId="0" xfId="0" applyFont="1"/>
    <xf numFmtId="170" fontId="0" fillId="3" borderId="3" xfId="0" applyNumberFormat="1" applyFill="1" applyBorder="1"/>
    <xf numFmtId="0" fontId="1" fillId="19" borderId="4" xfId="0" applyFont="1" applyFill="1" applyBorder="1"/>
    <xf numFmtId="0" fontId="0" fillId="8" borderId="2" xfId="0" applyFill="1" applyBorder="1"/>
    <xf numFmtId="0" fontId="0" fillId="8" borderId="3" xfId="0" applyFill="1" applyBorder="1"/>
    <xf numFmtId="0" fontId="0" fillId="3" borderId="36" xfId="0" applyFill="1" applyBorder="1"/>
    <xf numFmtId="0" fontId="0" fillId="3" borderId="37" xfId="0" applyFill="1" applyBorder="1"/>
    <xf numFmtId="0" fontId="0" fillId="3" borderId="39" xfId="0" applyFill="1" applyBorder="1"/>
    <xf numFmtId="0" fontId="0" fillId="3" borderId="38" xfId="0" applyFill="1" applyBorder="1"/>
    <xf numFmtId="10" fontId="4" fillId="3" borderId="1" xfId="0" applyNumberFormat="1" applyFont="1" applyFill="1" applyBorder="1" applyAlignment="1">
      <alignment horizontal="right" vertical="center"/>
    </xf>
    <xf numFmtId="0" fontId="8" fillId="3" borderId="0" xfId="0" applyFont="1" applyFill="1" applyAlignment="1">
      <alignment horizontal="left" vertical="center"/>
    </xf>
    <xf numFmtId="0" fontId="14" fillId="3" borderId="0" xfId="0" applyFont="1" applyFill="1" applyAlignment="1">
      <alignment horizontal="left"/>
    </xf>
    <xf numFmtId="0" fontId="14" fillId="0" borderId="0" xfId="0" applyFont="1" applyAlignment="1">
      <alignment horizontal="left"/>
    </xf>
    <xf numFmtId="0" fontId="8" fillId="16" borderId="15" xfId="0" applyFont="1" applyFill="1" applyBorder="1" applyAlignment="1">
      <alignment horizontal="center" vertical="center" wrapText="1"/>
    </xf>
    <xf numFmtId="0" fontId="8" fillId="16" borderId="30" xfId="0" applyFont="1" applyFill="1" applyBorder="1" applyAlignment="1">
      <alignment horizontal="center" vertical="center" wrapText="1"/>
    </xf>
    <xf numFmtId="0" fontId="8" fillId="16" borderId="16" xfId="0" applyFont="1" applyFill="1" applyBorder="1" applyAlignment="1">
      <alignment horizontal="center" vertical="center" wrapText="1"/>
    </xf>
    <xf numFmtId="0" fontId="8" fillId="16" borderId="17" xfId="0" applyFont="1" applyFill="1" applyBorder="1" applyAlignment="1">
      <alignment horizontal="center" vertical="center" wrapText="1"/>
    </xf>
    <xf numFmtId="0" fontId="8" fillId="16" borderId="18" xfId="0" applyFont="1" applyFill="1" applyBorder="1"/>
    <xf numFmtId="0" fontId="15" fillId="16" borderId="10" xfId="0" applyFont="1" applyFill="1" applyBorder="1" applyAlignment="1">
      <alignment horizontal="left" vertical="center"/>
    </xf>
    <xf numFmtId="167" fontId="0" fillId="0" borderId="1" xfId="0" applyNumberFormat="1" applyBorder="1" applyAlignment="1">
      <alignment horizontal="right"/>
    </xf>
    <xf numFmtId="167" fontId="0" fillId="0" borderId="4" xfId="0" applyNumberFormat="1" applyBorder="1" applyAlignment="1">
      <alignment horizontal="right"/>
    </xf>
    <xf numFmtId="0" fontId="18" fillId="0" borderId="0" xfId="0" applyFont="1" applyAlignment="1">
      <alignment horizontal="left" vertical="center" indent="2" readingOrder="1"/>
    </xf>
    <xf numFmtId="0" fontId="8" fillId="16" borderId="20" xfId="0" applyFont="1" applyFill="1" applyBorder="1"/>
    <xf numFmtId="3" fontId="0" fillId="0" borderId="0" xfId="0" applyNumberFormat="1" applyAlignment="1">
      <alignment horizontal="right"/>
    </xf>
    <xf numFmtId="167" fontId="0" fillId="0" borderId="0" xfId="0" applyNumberFormat="1"/>
    <xf numFmtId="0" fontId="8" fillId="16" borderId="20" xfId="0" applyFont="1" applyFill="1" applyBorder="1" applyAlignment="1">
      <alignment horizontal="right"/>
    </xf>
    <xf numFmtId="0" fontId="8" fillId="16" borderId="26" xfId="0" applyFont="1" applyFill="1" applyBorder="1" applyAlignment="1">
      <alignment horizontal="right"/>
    </xf>
    <xf numFmtId="0" fontId="8" fillId="16" borderId="15" xfId="0" applyFont="1" applyFill="1" applyBorder="1"/>
    <xf numFmtId="0" fontId="8" fillId="16" borderId="30" xfId="0" applyFont="1" applyFill="1" applyBorder="1"/>
    <xf numFmtId="167" fontId="0" fillId="0" borderId="16" xfId="0" applyNumberFormat="1" applyBorder="1" applyAlignment="1">
      <alignment horizontal="right"/>
    </xf>
    <xf numFmtId="167" fontId="0" fillId="0" borderId="17" xfId="0" applyNumberFormat="1" applyBorder="1" applyAlignment="1">
      <alignment horizontal="right"/>
    </xf>
    <xf numFmtId="167" fontId="4" fillId="0" borderId="16" xfId="0" applyNumberFormat="1" applyFont="1" applyBorder="1" applyAlignment="1">
      <alignment horizontal="right" vertical="center"/>
    </xf>
    <xf numFmtId="167" fontId="4" fillId="0" borderId="17" xfId="0" applyNumberFormat="1" applyFont="1" applyBorder="1" applyAlignment="1">
      <alignment horizontal="right"/>
    </xf>
    <xf numFmtId="0" fontId="16" fillId="3" borderId="35" xfId="0" applyFont="1" applyFill="1" applyBorder="1"/>
    <xf numFmtId="0" fontId="16" fillId="3" borderId="36" xfId="0" applyFont="1" applyFill="1" applyBorder="1"/>
    <xf numFmtId="167" fontId="0" fillId="3" borderId="36" xfId="0" applyNumberFormat="1" applyFill="1" applyBorder="1" applyAlignment="1">
      <alignment horizontal="right"/>
    </xf>
    <xf numFmtId="167" fontId="4" fillId="3" borderId="36" xfId="0" applyNumberFormat="1" applyFont="1" applyFill="1" applyBorder="1" applyAlignment="1">
      <alignment horizontal="right" vertical="center"/>
    </xf>
    <xf numFmtId="167" fontId="4" fillId="3" borderId="37" xfId="0" applyNumberFormat="1" applyFont="1" applyFill="1" applyBorder="1" applyAlignment="1">
      <alignment horizontal="right" vertical="center"/>
    </xf>
    <xf numFmtId="0" fontId="16" fillId="3" borderId="39" xfId="0" applyFont="1" applyFill="1" applyBorder="1"/>
    <xf numFmtId="0" fontId="16" fillId="3" borderId="0" xfId="0" applyFont="1" applyFill="1"/>
    <xf numFmtId="169" fontId="8" fillId="3" borderId="0" xfId="0" applyNumberFormat="1" applyFont="1" applyFill="1" applyAlignment="1">
      <alignment horizontal="center" vertical="center"/>
    </xf>
    <xf numFmtId="169" fontId="8" fillId="3" borderId="38" xfId="0" applyNumberFormat="1" applyFont="1" applyFill="1" applyBorder="1" applyAlignment="1">
      <alignment horizontal="center" vertical="center"/>
    </xf>
    <xf numFmtId="169" fontId="8" fillId="0" borderId="0" xfId="0" applyNumberFormat="1" applyFont="1" applyAlignment="1">
      <alignment horizontal="center" vertical="center"/>
    </xf>
    <xf numFmtId="169" fontId="0" fillId="3" borderId="38" xfId="0" applyNumberFormat="1" applyFill="1" applyBorder="1"/>
    <xf numFmtId="3" fontId="2" fillId="15" borderId="17" xfId="0" applyNumberFormat="1" applyFont="1" applyFill="1" applyBorder="1" applyAlignment="1">
      <alignment horizontal="center"/>
    </xf>
    <xf numFmtId="0" fontId="4" fillId="3" borderId="0" xfId="0" applyFont="1" applyFill="1" applyAlignment="1">
      <alignment horizontal="center" vertical="center"/>
    </xf>
    <xf numFmtId="168" fontId="0" fillId="0" borderId="21" xfId="0" applyNumberFormat="1" applyBorder="1" applyAlignment="1">
      <alignment horizontal="right" vertical="center"/>
    </xf>
    <xf numFmtId="3" fontId="0" fillId="3" borderId="0" xfId="0" applyNumberFormat="1" applyFill="1" applyAlignment="1">
      <alignment horizontal="center" vertical="center"/>
    </xf>
    <xf numFmtId="168" fontId="2" fillId="0" borderId="19" xfId="0" applyNumberFormat="1" applyFont="1" applyBorder="1" applyAlignment="1">
      <alignment horizontal="right" vertical="center"/>
    </xf>
    <xf numFmtId="168" fontId="2" fillId="0" borderId="21" xfId="0" applyNumberFormat="1" applyFont="1" applyBorder="1" applyAlignment="1">
      <alignment horizontal="right" vertical="center"/>
    </xf>
    <xf numFmtId="3" fontId="10" fillId="3" borderId="0" xfId="0" applyNumberFormat="1" applyFont="1" applyFill="1" applyAlignment="1">
      <alignment horizontal="center" vertical="center"/>
    </xf>
    <xf numFmtId="3" fontId="14" fillId="3" borderId="0" xfId="0" applyNumberFormat="1" applyFont="1" applyFill="1" applyAlignment="1">
      <alignment horizontal="center" vertical="center"/>
    </xf>
    <xf numFmtId="168" fontId="2" fillId="0" borderId="28" xfId="0" applyNumberFormat="1" applyFont="1" applyBorder="1" applyAlignment="1">
      <alignment horizontal="right" vertical="center"/>
    </xf>
    <xf numFmtId="0" fontId="14" fillId="3" borderId="40" xfId="0" applyFont="1" applyFill="1" applyBorder="1" applyAlignment="1">
      <alignment horizontal="left"/>
    </xf>
    <xf numFmtId="169" fontId="0" fillId="3" borderId="40" xfId="0" applyNumberFormat="1" applyFill="1" applyBorder="1"/>
    <xf numFmtId="0" fontId="0" fillId="3" borderId="40" xfId="0" applyFill="1" applyBorder="1"/>
    <xf numFmtId="0" fontId="0" fillId="3" borderId="41" xfId="0" applyFill="1" applyBorder="1"/>
    <xf numFmtId="0" fontId="6" fillId="0" borderId="0" xfId="0" applyFont="1" applyAlignment="1">
      <alignment vertical="center" wrapText="1"/>
    </xf>
    <xf numFmtId="0" fontId="0" fillId="0" borderId="0" xfId="0" applyAlignment="1">
      <alignment horizontal="left" vertical="center"/>
    </xf>
    <xf numFmtId="168" fontId="0" fillId="0" borderId="0" xfId="0" applyNumberFormat="1" applyAlignment="1">
      <alignment vertical="center"/>
    </xf>
    <xf numFmtId="9" fontId="0" fillId="8" borderId="1" xfId="1" applyFont="1" applyFill="1" applyBorder="1" applyAlignment="1" applyProtection="1">
      <alignment vertical="center"/>
    </xf>
    <xf numFmtId="167" fontId="0" fillId="16" borderId="1" xfId="0" applyNumberFormat="1" applyFill="1" applyBorder="1" applyAlignment="1">
      <alignment vertical="center"/>
    </xf>
    <xf numFmtId="9" fontId="0" fillId="16" borderId="21" xfId="0" applyNumberFormat="1" applyFill="1" applyBorder="1" applyAlignment="1">
      <alignment vertical="center"/>
    </xf>
    <xf numFmtId="0" fontId="0" fillId="18" borderId="43" xfId="0" applyFill="1" applyBorder="1" applyAlignment="1">
      <alignment horizontal="left" vertical="center"/>
    </xf>
    <xf numFmtId="9" fontId="0" fillId="16" borderId="25" xfId="1" applyFont="1" applyFill="1" applyBorder="1" applyAlignment="1" applyProtection="1">
      <alignment vertical="center"/>
    </xf>
    <xf numFmtId="167" fontId="0" fillId="16" borderId="25" xfId="0" applyNumberFormat="1" applyFill="1" applyBorder="1" applyAlignment="1">
      <alignment vertical="center"/>
    </xf>
    <xf numFmtId="9" fontId="0" fillId="16" borderId="28" xfId="0" applyNumberFormat="1" applyFill="1" applyBorder="1" applyAlignment="1">
      <alignment vertical="center"/>
    </xf>
    <xf numFmtId="0" fontId="0" fillId="0" borderId="0" xfId="0" applyAlignment="1">
      <alignment vertical="center"/>
    </xf>
    <xf numFmtId="0" fontId="0" fillId="3" borderId="0" xfId="0" applyFill="1" applyAlignment="1">
      <alignment vertical="center"/>
    </xf>
    <xf numFmtId="0" fontId="6" fillId="16" borderId="16" xfId="0" applyFont="1" applyFill="1" applyBorder="1" applyAlignment="1">
      <alignment horizontal="center" vertical="center"/>
    </xf>
    <xf numFmtId="0" fontId="6" fillId="3" borderId="0" xfId="0" applyFont="1" applyFill="1" applyAlignment="1">
      <alignment horizontal="center" vertical="center"/>
    </xf>
    <xf numFmtId="0" fontId="7" fillId="3" borderId="0" xfId="0" applyFont="1" applyFill="1" applyAlignment="1">
      <alignment vertical="center"/>
    </xf>
    <xf numFmtId="0" fontId="7" fillId="0" borderId="0" xfId="0" applyFont="1" applyAlignment="1">
      <alignment vertical="center"/>
    </xf>
    <xf numFmtId="167" fontId="0" fillId="8" borderId="1" xfId="0" applyNumberFormat="1" applyFill="1" applyBorder="1" applyAlignment="1">
      <alignment vertical="center"/>
    </xf>
    <xf numFmtId="167" fontId="0" fillId="8" borderId="27" xfId="0" applyNumberFormat="1" applyFill="1" applyBorder="1" applyAlignment="1">
      <alignment vertical="center"/>
    </xf>
    <xf numFmtId="0" fontId="0" fillId="0" borderId="40" xfId="0" applyBorder="1" applyAlignment="1">
      <alignment horizontal="center" vertical="center"/>
    </xf>
    <xf numFmtId="0" fontId="0" fillId="0" borderId="0" xfId="0" applyAlignment="1">
      <alignment horizontal="center" vertical="center"/>
    </xf>
    <xf numFmtId="1" fontId="6" fillId="16" borderId="17" xfId="0" applyNumberFormat="1" applyFont="1" applyFill="1" applyBorder="1" applyAlignment="1">
      <alignment horizontal="center" vertical="center"/>
    </xf>
    <xf numFmtId="0" fontId="0" fillId="16" borderId="16" xfId="0" applyFill="1" applyBorder="1"/>
    <xf numFmtId="0" fontId="0" fillId="16" borderId="17" xfId="0" applyFill="1" applyBorder="1"/>
    <xf numFmtId="49" fontId="0" fillId="11" borderId="22" xfId="0" applyNumberFormat="1" applyFill="1" applyBorder="1" applyAlignment="1">
      <alignment vertical="center"/>
    </xf>
    <xf numFmtId="167" fontId="0" fillId="11" borderId="23" xfId="0" applyNumberFormat="1" applyFill="1" applyBorder="1" applyAlignment="1">
      <alignment vertical="center" wrapText="1"/>
    </xf>
    <xf numFmtId="167" fontId="0" fillId="12" borderId="25" xfId="0" applyNumberFormat="1" applyFill="1" applyBorder="1" applyAlignment="1">
      <alignment vertical="center" wrapText="1"/>
    </xf>
    <xf numFmtId="167" fontId="0" fillId="8" borderId="25" xfId="0" applyNumberFormat="1" applyFill="1" applyBorder="1" applyAlignment="1">
      <alignment vertical="center"/>
    </xf>
    <xf numFmtId="0" fontId="6" fillId="16" borderId="48" xfId="0" applyFont="1" applyFill="1" applyBorder="1" applyAlignment="1">
      <alignment horizontal="center" vertical="center"/>
    </xf>
    <xf numFmtId="0" fontId="6" fillId="16" borderId="46" xfId="0" applyFont="1" applyFill="1" applyBorder="1" applyAlignment="1">
      <alignment horizontal="center" vertical="center"/>
    </xf>
    <xf numFmtId="0" fontId="6" fillId="0" borderId="0" xfId="0" applyFont="1" applyAlignment="1">
      <alignment vertical="center"/>
    </xf>
    <xf numFmtId="49" fontId="0" fillId="13" borderId="22" xfId="0" applyNumberFormat="1" applyFill="1" applyBorder="1" applyAlignment="1">
      <alignment vertical="center"/>
    </xf>
    <xf numFmtId="167" fontId="0" fillId="13" borderId="23" xfId="0" applyNumberFormat="1" applyFill="1" applyBorder="1" applyAlignment="1">
      <alignment vertical="center" wrapText="1"/>
    </xf>
    <xf numFmtId="167" fontId="0" fillId="13" borderId="29" xfId="0" applyNumberFormat="1" applyFill="1" applyBorder="1" applyAlignment="1">
      <alignment vertical="center" wrapText="1"/>
    </xf>
    <xf numFmtId="49" fontId="0" fillId="14" borderId="20" xfId="0" applyNumberFormat="1" applyFill="1" applyBorder="1" applyAlignment="1">
      <alignment vertical="center"/>
    </xf>
    <xf numFmtId="167" fontId="0" fillId="14" borderId="1" xfId="0" applyNumberFormat="1" applyFill="1" applyBorder="1" applyAlignment="1">
      <alignment vertical="center" wrapText="1"/>
    </xf>
    <xf numFmtId="49" fontId="0" fillId="14" borderId="26" xfId="0" applyNumberFormat="1" applyFill="1" applyBorder="1" applyAlignment="1">
      <alignment vertical="center"/>
    </xf>
    <xf numFmtId="0" fontId="0" fillId="14" borderId="27" xfId="0" applyFill="1" applyBorder="1" applyAlignment="1">
      <alignment wrapText="1"/>
    </xf>
    <xf numFmtId="49" fontId="0" fillId="14" borderId="24" xfId="0" applyNumberFormat="1" applyFill="1" applyBorder="1" applyAlignment="1">
      <alignment vertical="center"/>
    </xf>
    <xf numFmtId="167" fontId="0" fillId="14" borderId="25" xfId="0" applyNumberFormat="1" applyFill="1" applyBorder="1" applyAlignment="1">
      <alignment vertical="center" wrapText="1"/>
    </xf>
    <xf numFmtId="0" fontId="1" fillId="2" borderId="6" xfId="0" applyFont="1" applyFill="1" applyBorder="1" applyAlignment="1">
      <alignment horizontal="right"/>
    </xf>
    <xf numFmtId="167" fontId="0" fillId="0" borderId="13" xfId="0" applyNumberFormat="1" applyBorder="1" applyAlignment="1">
      <alignment horizontal="right" vertical="center"/>
    </xf>
    <xf numFmtId="167" fontId="4" fillId="0" borderId="19" xfId="0" applyNumberFormat="1" applyFont="1" applyBorder="1" applyAlignment="1">
      <alignment horizontal="right"/>
    </xf>
    <xf numFmtId="0" fontId="0" fillId="3" borderId="2" xfId="0" applyFill="1" applyBorder="1" applyAlignment="1">
      <alignment horizontal="left"/>
    </xf>
    <xf numFmtId="10" fontId="2" fillId="16" borderId="1" xfId="0" applyNumberFormat="1" applyFont="1" applyFill="1" applyBorder="1" applyAlignment="1">
      <alignment vertical="center"/>
    </xf>
    <xf numFmtId="10" fontId="0" fillId="16" borderId="1" xfId="0" applyNumberFormat="1" applyFill="1" applyBorder="1" applyAlignment="1">
      <alignment vertical="center"/>
    </xf>
    <xf numFmtId="10" fontId="6" fillId="16" borderId="1" xfId="0" applyNumberFormat="1" applyFont="1" applyFill="1" applyBorder="1" applyAlignment="1">
      <alignment horizontal="center" vertical="center"/>
    </xf>
    <xf numFmtId="171" fontId="2" fillId="16" borderId="1" xfId="2" applyNumberFormat="1" applyFont="1" applyFill="1" applyBorder="1" applyAlignment="1">
      <alignment vertical="center"/>
    </xf>
    <xf numFmtId="0" fontId="0" fillId="0" borderId="27" xfId="0" applyBorder="1"/>
    <xf numFmtId="0" fontId="0" fillId="0" borderId="44" xfId="0" applyBorder="1"/>
    <xf numFmtId="0" fontId="0" fillId="0" borderId="13" xfId="0" applyBorder="1"/>
    <xf numFmtId="0" fontId="3" fillId="14" borderId="2" xfId="0" applyFont="1" applyFill="1" applyBorder="1"/>
    <xf numFmtId="0" fontId="3" fillId="14" borderId="7" xfId="0" applyFont="1" applyFill="1" applyBorder="1"/>
    <xf numFmtId="0" fontId="3" fillId="14" borderId="10" xfId="0" applyFont="1" applyFill="1" applyBorder="1" applyAlignment="1">
      <alignment horizontal="left"/>
    </xf>
    <xf numFmtId="0" fontId="3" fillId="14" borderId="11" xfId="0" applyFont="1" applyFill="1" applyBorder="1" applyAlignment="1">
      <alignment horizontal="left"/>
    </xf>
    <xf numFmtId="168" fontId="2" fillId="14" borderId="12" xfId="0" applyNumberFormat="1" applyFont="1" applyFill="1" applyBorder="1"/>
    <xf numFmtId="0" fontId="9" fillId="14" borderId="1" xfId="0" applyFont="1" applyFill="1" applyBorder="1"/>
    <xf numFmtId="0" fontId="0" fillId="13" borderId="2" xfId="0" applyFill="1" applyBorder="1"/>
    <xf numFmtId="0" fontId="0" fillId="13" borderId="3" xfId="0" applyFill="1" applyBorder="1"/>
    <xf numFmtId="0" fontId="1" fillId="21" borderId="4" xfId="0" applyFont="1" applyFill="1" applyBorder="1"/>
    <xf numFmtId="167" fontId="0" fillId="0" borderId="19" xfId="0" applyNumberFormat="1" applyBorder="1" applyAlignment="1">
      <alignment horizontal="right" vertical="center"/>
    </xf>
    <xf numFmtId="167" fontId="0" fillId="0" borderId="54" xfId="0" applyNumberFormat="1" applyBorder="1" applyAlignment="1">
      <alignment horizontal="right" vertical="center"/>
    </xf>
    <xf numFmtId="167" fontId="0" fillId="0" borderId="17" xfId="0" applyNumberFormat="1" applyBorder="1" applyAlignment="1">
      <alignment horizontal="right" vertical="center"/>
    </xf>
    <xf numFmtId="0" fontId="0" fillId="0" borderId="18" xfId="0" applyBorder="1" applyAlignment="1">
      <alignment horizontal="left" vertical="center"/>
    </xf>
    <xf numFmtId="0" fontId="0" fillId="0" borderId="26" xfId="0" applyBorder="1" applyAlignment="1">
      <alignment horizontal="left" vertical="center"/>
    </xf>
    <xf numFmtId="0" fontId="0" fillId="0" borderId="15" xfId="0" applyBorder="1" applyAlignment="1">
      <alignment horizontal="left" vertical="center"/>
    </xf>
    <xf numFmtId="0" fontId="3" fillId="22" borderId="2" xfId="0" applyFont="1" applyFill="1" applyBorder="1"/>
    <xf numFmtId="0" fontId="3" fillId="22" borderId="7" xfId="0" applyFont="1" applyFill="1" applyBorder="1"/>
    <xf numFmtId="0" fontId="3" fillId="22" borderId="10" xfId="0" applyFont="1" applyFill="1" applyBorder="1" applyAlignment="1">
      <alignment horizontal="left"/>
    </xf>
    <xf numFmtId="0" fontId="3" fillId="22" borderId="11" xfId="0" applyFont="1" applyFill="1" applyBorder="1" applyAlignment="1">
      <alignment horizontal="left"/>
    </xf>
    <xf numFmtId="168" fontId="2" fillId="22" borderId="12" xfId="0" applyNumberFormat="1" applyFont="1" applyFill="1" applyBorder="1"/>
    <xf numFmtId="0" fontId="9" fillId="22" borderId="1" xfId="0" applyFont="1" applyFill="1" applyBorder="1"/>
    <xf numFmtId="0" fontId="1" fillId="23" borderId="4" xfId="0" applyFont="1" applyFill="1" applyBorder="1"/>
    <xf numFmtId="0" fontId="0" fillId="15" borderId="2" xfId="0" applyFill="1" applyBorder="1"/>
    <xf numFmtId="0" fontId="0" fillId="15" borderId="3" xfId="0" applyFill="1" applyBorder="1"/>
    <xf numFmtId="49" fontId="0" fillId="5" borderId="13" xfId="0" applyNumberFormat="1" applyFill="1" applyBorder="1" applyAlignment="1">
      <alignment vertical="center"/>
    </xf>
    <xf numFmtId="0" fontId="6" fillId="16" borderId="17" xfId="0" applyFont="1" applyFill="1" applyBorder="1" applyAlignment="1">
      <alignment horizontal="center" vertical="center"/>
    </xf>
    <xf numFmtId="167" fontId="0" fillId="8" borderId="21" xfId="0" applyNumberFormat="1" applyFill="1" applyBorder="1" applyAlignment="1">
      <alignment vertical="center"/>
    </xf>
    <xf numFmtId="49" fontId="2" fillId="10" borderId="49" xfId="0" applyNumberFormat="1" applyFont="1" applyFill="1" applyBorder="1" applyAlignment="1">
      <alignment vertical="center"/>
    </xf>
    <xf numFmtId="166" fontId="0" fillId="0" borderId="0" xfId="2" applyFont="1"/>
    <xf numFmtId="4" fontId="0" fillId="0" borderId="0" xfId="0" applyNumberFormat="1"/>
    <xf numFmtId="10" fontId="0" fillId="0" borderId="0" xfId="1" applyNumberFormat="1" applyFont="1"/>
    <xf numFmtId="0" fontId="6" fillId="16" borderId="34" xfId="0" applyFont="1" applyFill="1" applyBorder="1" applyAlignment="1">
      <alignment horizontal="center" vertical="center"/>
    </xf>
    <xf numFmtId="0" fontId="0" fillId="21" borderId="0" xfId="0" applyFill="1"/>
    <xf numFmtId="172" fontId="0" fillId="21" borderId="0" xfId="0" applyNumberFormat="1" applyFill="1"/>
    <xf numFmtId="0" fontId="0" fillId="24" borderId="0" xfId="0" applyFill="1"/>
    <xf numFmtId="172" fontId="0" fillId="24" borderId="0" xfId="0" applyNumberFormat="1" applyFill="1"/>
    <xf numFmtId="0" fontId="0" fillId="13" borderId="0" xfId="0" applyFill="1"/>
    <xf numFmtId="172" fontId="0" fillId="13" borderId="0" xfId="0" applyNumberFormat="1" applyFill="1"/>
    <xf numFmtId="172" fontId="0" fillId="13" borderId="0" xfId="2" applyNumberFormat="1" applyFont="1" applyFill="1"/>
    <xf numFmtId="10" fontId="2" fillId="0" borderId="1" xfId="0" applyNumberFormat="1" applyFont="1" applyBorder="1"/>
    <xf numFmtId="1" fontId="0" fillId="0" borderId="1" xfId="0" applyNumberFormat="1" applyBorder="1"/>
    <xf numFmtId="167" fontId="0" fillId="0" borderId="0" xfId="0" applyNumberFormat="1" applyAlignment="1">
      <alignment horizontal="center" vertical="center"/>
    </xf>
    <xf numFmtId="49" fontId="0" fillId="25" borderId="1" xfId="0" applyNumberFormat="1" applyFill="1" applyBorder="1" applyAlignment="1">
      <alignment vertical="center"/>
    </xf>
    <xf numFmtId="167" fontId="0" fillId="25" borderId="12" xfId="0" applyNumberFormat="1" applyFill="1" applyBorder="1" applyAlignment="1">
      <alignment vertical="center"/>
    </xf>
    <xf numFmtId="167" fontId="0" fillId="25" borderId="27" xfId="0" applyNumberFormat="1" applyFill="1" applyBorder="1" applyAlignment="1">
      <alignment vertical="center"/>
    </xf>
    <xf numFmtId="164" fontId="0" fillId="3" borderId="0" xfId="0" applyNumberFormat="1" applyFill="1"/>
    <xf numFmtId="4" fontId="2" fillId="0" borderId="0" xfId="0" applyNumberFormat="1" applyFont="1"/>
    <xf numFmtId="0" fontId="5" fillId="26" borderId="0" xfId="0" applyFont="1" applyFill="1"/>
    <xf numFmtId="172" fontId="5" fillId="26" borderId="0" xfId="0" applyNumberFormat="1" applyFont="1" applyFill="1"/>
    <xf numFmtId="0" fontId="2" fillId="0" borderId="0" xfId="0" applyFont="1" applyAlignment="1">
      <alignment horizontal="left" vertical="center"/>
    </xf>
    <xf numFmtId="10" fontId="2" fillId="0" borderId="0" xfId="0" applyNumberFormat="1" applyFont="1" applyAlignment="1">
      <alignment vertical="center"/>
    </xf>
    <xf numFmtId="171" fontId="2" fillId="0" borderId="0" xfId="2" applyNumberFormat="1" applyFont="1" applyFill="1" applyBorder="1" applyAlignment="1">
      <alignment vertical="center"/>
    </xf>
    <xf numFmtId="0" fontId="12" fillId="0" borderId="0" xfId="0" applyFont="1"/>
    <xf numFmtId="0" fontId="0" fillId="0" borderId="55" xfId="0" applyBorder="1"/>
    <xf numFmtId="9" fontId="0" fillId="0" borderId="55" xfId="1" applyFont="1" applyBorder="1"/>
    <xf numFmtId="0" fontId="2" fillId="11" borderId="23" xfId="0" applyFont="1" applyFill="1" applyBorder="1" applyAlignment="1">
      <alignment vertical="center" wrapText="1"/>
    </xf>
    <xf numFmtId="0" fontId="21" fillId="0" borderId="1" xfId="0" applyFont="1" applyBorder="1" applyAlignment="1">
      <alignment vertical="top" wrapText="1"/>
    </xf>
    <xf numFmtId="0" fontId="2" fillId="13" borderId="23" xfId="0" applyFont="1" applyFill="1" applyBorder="1" applyAlignment="1">
      <alignment wrapText="1"/>
    </xf>
    <xf numFmtId="10" fontId="0" fillId="16" borderId="1" xfId="1" applyNumberFormat="1" applyFont="1" applyFill="1" applyBorder="1" applyAlignment="1" applyProtection="1">
      <alignment vertical="center"/>
    </xf>
    <xf numFmtId="3" fontId="21" fillId="8" borderId="1" xfId="0" applyNumberFormat="1" applyFont="1" applyFill="1" applyBorder="1"/>
    <xf numFmtId="0" fontId="25" fillId="0" borderId="1" xfId="4" quotePrefix="1" applyFont="1" applyBorder="1" applyAlignment="1">
      <alignment vertical="top" wrapText="1"/>
    </xf>
    <xf numFmtId="0" fontId="3" fillId="6" borderId="4" xfId="0" applyFont="1" applyFill="1" applyBorder="1"/>
    <xf numFmtId="0" fontId="3" fillId="22" borderId="4" xfId="0" applyFont="1" applyFill="1" applyBorder="1"/>
    <xf numFmtId="0" fontId="1" fillId="23" borderId="6" xfId="0" applyFont="1" applyFill="1" applyBorder="1" applyAlignment="1">
      <alignment horizontal="right"/>
    </xf>
    <xf numFmtId="0" fontId="1" fillId="21" borderId="6" xfId="0" applyFont="1" applyFill="1" applyBorder="1" applyAlignment="1">
      <alignment horizontal="right"/>
    </xf>
    <xf numFmtId="0" fontId="1" fillId="2" borderId="13" xfId="0" applyFont="1" applyFill="1" applyBorder="1" applyAlignment="1">
      <alignment horizontal="center"/>
    </xf>
    <xf numFmtId="0" fontId="1" fillId="2" borderId="1" xfId="0" applyFont="1" applyFill="1" applyBorder="1" applyAlignment="1">
      <alignment horizontal="center"/>
    </xf>
    <xf numFmtId="0" fontId="1" fillId="19" borderId="6" xfId="0" applyFont="1" applyFill="1" applyBorder="1" applyAlignment="1">
      <alignment horizontal="right"/>
    </xf>
    <xf numFmtId="0" fontId="1" fillId="5" borderId="6" xfId="0" applyFont="1" applyFill="1" applyBorder="1" applyAlignment="1">
      <alignment horizontal="right"/>
    </xf>
    <xf numFmtId="0" fontId="25" fillId="0" borderId="1" xfId="4" applyFont="1" applyBorder="1" applyAlignment="1">
      <alignment vertical="top" wrapText="1"/>
    </xf>
    <xf numFmtId="0" fontId="24" fillId="12" borderId="1" xfId="4" applyFill="1" applyBorder="1" applyAlignment="1">
      <alignment vertical="center" wrapText="1"/>
    </xf>
    <xf numFmtId="0" fontId="24" fillId="14" borderId="1" xfId="4" applyFill="1" applyBorder="1" applyAlignment="1">
      <alignment wrapText="1"/>
    </xf>
    <xf numFmtId="0" fontId="24" fillId="14" borderId="25" xfId="4" applyFill="1" applyBorder="1" applyAlignment="1">
      <alignment wrapText="1"/>
    </xf>
    <xf numFmtId="0" fontId="24" fillId="18" borderId="42" xfId="4" applyFill="1" applyBorder="1" applyAlignment="1">
      <alignment horizontal="left" vertical="center"/>
    </xf>
    <xf numFmtId="0" fontId="24" fillId="18" borderId="43" xfId="4" applyFill="1" applyBorder="1" applyAlignment="1">
      <alignment horizontal="left" vertical="center"/>
    </xf>
    <xf numFmtId="0" fontId="11" fillId="12" borderId="1" xfId="4" applyFont="1" applyFill="1" applyBorder="1" applyAlignment="1">
      <alignment vertical="center" wrapText="1"/>
    </xf>
    <xf numFmtId="167" fontId="0" fillId="0" borderId="18" xfId="0" applyNumberFormat="1" applyBorder="1" applyAlignment="1">
      <alignment horizontal="right" vertical="center"/>
    </xf>
    <xf numFmtId="167" fontId="4" fillId="0" borderId="48" xfId="0" applyNumberFormat="1" applyFont="1" applyBorder="1" applyAlignment="1">
      <alignment horizontal="right" vertical="center"/>
    </xf>
    <xf numFmtId="0" fontId="20" fillId="0" borderId="1" xfId="4" quotePrefix="1" applyFont="1" applyBorder="1" applyAlignment="1">
      <alignment wrapText="1"/>
    </xf>
    <xf numFmtId="10" fontId="0" fillId="8" borderId="1" xfId="1" applyNumberFormat="1" applyFont="1" applyFill="1" applyBorder="1" applyAlignment="1" applyProtection="1">
      <alignment vertical="center"/>
    </xf>
    <xf numFmtId="4" fontId="0" fillId="25" borderId="25" xfId="0" applyNumberFormat="1" applyFill="1" applyBorder="1" applyAlignment="1">
      <alignment vertical="center" wrapText="1"/>
    </xf>
    <xf numFmtId="167" fontId="0" fillId="8" borderId="28" xfId="0" applyNumberFormat="1" applyFill="1" applyBorder="1" applyAlignment="1">
      <alignment vertical="center"/>
    </xf>
    <xf numFmtId="167" fontId="0" fillId="12" borderId="27" xfId="0" applyNumberFormat="1" applyFill="1" applyBorder="1" applyAlignment="1">
      <alignment vertical="center" wrapText="1"/>
    </xf>
    <xf numFmtId="167" fontId="0" fillId="13" borderId="25" xfId="0" applyNumberFormat="1" applyFill="1" applyBorder="1" applyAlignment="1">
      <alignment vertical="center"/>
    </xf>
    <xf numFmtId="1" fontId="21" fillId="8" borderId="1" xfId="0" applyNumberFormat="1" applyFont="1" applyFill="1" applyBorder="1"/>
    <xf numFmtId="4" fontId="0" fillId="25" borderId="48" xfId="0" applyNumberFormat="1" applyFill="1" applyBorder="1" applyAlignment="1">
      <alignment vertical="center" wrapText="1"/>
    </xf>
    <xf numFmtId="167" fontId="0" fillId="8" borderId="48" xfId="0" applyNumberFormat="1" applyFill="1" applyBorder="1" applyAlignment="1">
      <alignment vertical="center"/>
    </xf>
    <xf numFmtId="167" fontId="0" fillId="8" borderId="46" xfId="0" applyNumberFormat="1" applyFill="1" applyBorder="1" applyAlignment="1">
      <alignment vertical="center"/>
    </xf>
    <xf numFmtId="167" fontId="0" fillId="25" borderId="53" xfId="0" applyNumberFormat="1" applyFill="1" applyBorder="1" applyAlignment="1">
      <alignment vertical="center"/>
    </xf>
    <xf numFmtId="0" fontId="24" fillId="5" borderId="13" xfId="4" applyFill="1" applyBorder="1" applyAlignment="1">
      <alignment vertical="center" wrapText="1"/>
    </xf>
    <xf numFmtId="167" fontId="0" fillId="5" borderId="9" xfId="0" applyNumberFormat="1" applyFill="1" applyBorder="1" applyAlignment="1">
      <alignment vertical="center"/>
    </xf>
    <xf numFmtId="167" fontId="0" fillId="5" borderId="44" xfId="0" applyNumberFormat="1" applyFill="1" applyBorder="1" applyAlignment="1">
      <alignment vertical="center"/>
    </xf>
    <xf numFmtId="167" fontId="0" fillId="8" borderId="44" xfId="0" applyNumberFormat="1" applyFill="1" applyBorder="1" applyAlignment="1">
      <alignment vertical="center"/>
    </xf>
    <xf numFmtId="49" fontId="0" fillId="5" borderId="16" xfId="0" applyNumberFormat="1" applyFill="1" applyBorder="1" applyAlignment="1">
      <alignment vertical="center"/>
    </xf>
    <xf numFmtId="49" fontId="24" fillId="5" borderId="16" xfId="4" applyNumberFormat="1" applyFill="1" applyBorder="1" applyAlignment="1">
      <alignment vertical="center"/>
    </xf>
    <xf numFmtId="167" fontId="0" fillId="5" borderId="34" xfId="0" applyNumberFormat="1" applyFill="1" applyBorder="1" applyAlignment="1">
      <alignment vertical="center"/>
    </xf>
    <xf numFmtId="167" fontId="0" fillId="5" borderId="16" xfId="0" applyNumberFormat="1" applyFill="1" applyBorder="1" applyAlignment="1">
      <alignment vertical="center"/>
    </xf>
    <xf numFmtId="167" fontId="0" fillId="8" borderId="16" xfId="0" applyNumberFormat="1" applyFill="1" applyBorder="1" applyAlignment="1">
      <alignment vertical="center"/>
    </xf>
    <xf numFmtId="167" fontId="0" fillId="8" borderId="17" xfId="0" applyNumberFormat="1" applyFill="1" applyBorder="1" applyAlignment="1">
      <alignment vertical="center"/>
    </xf>
    <xf numFmtId="171" fontId="2" fillId="8" borderId="1" xfId="2" applyNumberFormat="1" applyFont="1" applyFill="1" applyBorder="1" applyAlignment="1">
      <alignment vertical="center"/>
    </xf>
    <xf numFmtId="0" fontId="0" fillId="18" borderId="57" xfId="0" applyFill="1" applyBorder="1" applyAlignment="1">
      <alignment horizontal="left" vertical="center"/>
    </xf>
    <xf numFmtId="9" fontId="0" fillId="16" borderId="48" xfId="1" applyFont="1" applyFill="1" applyBorder="1" applyAlignment="1" applyProtection="1">
      <alignment vertical="center"/>
    </xf>
    <xf numFmtId="167" fontId="0" fillId="16" borderId="48" xfId="0" applyNumberFormat="1" applyFill="1" applyBorder="1" applyAlignment="1">
      <alignment vertical="center"/>
    </xf>
    <xf numFmtId="9" fontId="0" fillId="16" borderId="46" xfId="0" applyNumberFormat="1" applyFill="1" applyBorder="1" applyAlignment="1">
      <alignment vertical="center"/>
    </xf>
    <xf numFmtId="0" fontId="0" fillId="18" borderId="31" xfId="0" applyFill="1" applyBorder="1" applyAlignment="1">
      <alignment horizontal="left" vertical="center"/>
    </xf>
    <xf numFmtId="9" fontId="0" fillId="16" borderId="16" xfId="1" applyFont="1" applyFill="1" applyBorder="1" applyAlignment="1" applyProtection="1">
      <alignment vertical="center"/>
    </xf>
    <xf numFmtId="167" fontId="0" fillId="16" borderId="16" xfId="0" applyNumberFormat="1" applyFill="1" applyBorder="1" applyAlignment="1">
      <alignment vertical="center"/>
    </xf>
    <xf numFmtId="9" fontId="0" fillId="16" borderId="17" xfId="0" applyNumberFormat="1" applyFill="1" applyBorder="1" applyAlignment="1">
      <alignment vertical="center"/>
    </xf>
    <xf numFmtId="0" fontId="2" fillId="18" borderId="35" xfId="0" applyFont="1" applyFill="1" applyBorder="1" applyAlignment="1">
      <alignment horizontal="center" vertical="center"/>
    </xf>
    <xf numFmtId="0" fontId="0" fillId="18" borderId="29" xfId="0" applyFill="1" applyBorder="1" applyAlignment="1">
      <alignment horizontal="center" vertical="center"/>
    </xf>
    <xf numFmtId="0" fontId="0" fillId="18" borderId="29" xfId="0" applyFill="1" applyBorder="1" applyAlignment="1">
      <alignment horizontal="center" vertical="center" wrapText="1"/>
    </xf>
    <xf numFmtId="0" fontId="24" fillId="18" borderId="29" xfId="4" applyFill="1" applyBorder="1" applyAlignment="1">
      <alignment horizontal="center" vertical="center"/>
    </xf>
    <xf numFmtId="0" fontId="0" fillId="18" borderId="56" xfId="0" applyFill="1" applyBorder="1" applyAlignment="1">
      <alignment horizontal="center" vertical="center" wrapText="1"/>
    </xf>
    <xf numFmtId="0" fontId="24" fillId="18" borderId="47" xfId="4" applyFill="1" applyBorder="1" applyAlignment="1">
      <alignment horizontal="left" vertical="center"/>
    </xf>
    <xf numFmtId="9" fontId="0" fillId="8" borderId="23" xfId="1" applyFont="1" applyFill="1" applyBorder="1" applyAlignment="1" applyProtection="1">
      <alignment vertical="center"/>
    </xf>
    <xf numFmtId="167" fontId="0" fillId="16" borderId="23" xfId="0" applyNumberFormat="1" applyFill="1" applyBorder="1" applyAlignment="1">
      <alignment vertical="center"/>
    </xf>
    <xf numFmtId="9" fontId="0" fillId="16" borderId="45" xfId="0" applyNumberFormat="1" applyFill="1" applyBorder="1" applyAlignment="1">
      <alignment vertical="center"/>
    </xf>
    <xf numFmtId="10" fontId="26" fillId="8" borderId="21" xfId="0" applyNumberFormat="1" applyFont="1" applyFill="1" applyBorder="1" applyAlignment="1" applyProtection="1">
      <alignment vertical="center"/>
      <protection locked="0"/>
    </xf>
    <xf numFmtId="1" fontId="26" fillId="8" borderId="28" xfId="0" applyNumberFormat="1" applyFont="1" applyFill="1" applyBorder="1" applyAlignment="1" applyProtection="1">
      <alignment vertical="center"/>
      <protection locked="0"/>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vertical="center"/>
    </xf>
    <xf numFmtId="0" fontId="0" fillId="0" borderId="1" xfId="0" applyBorder="1" applyAlignment="1">
      <alignment vertical="top" wrapText="1"/>
    </xf>
    <xf numFmtId="0" fontId="2" fillId="0" borderId="27" xfId="0" applyFont="1" applyBorder="1" applyAlignment="1">
      <alignment horizontal="left" vertical="center" wrapText="1"/>
    </xf>
    <xf numFmtId="0" fontId="0" fillId="0" borderId="27" xfId="0" applyBorder="1" applyAlignment="1">
      <alignment horizontal="left" vertical="center" wrapText="1"/>
    </xf>
    <xf numFmtId="0" fontId="0" fillId="0" borderId="9" xfId="0" applyBorder="1" applyAlignment="1">
      <alignment horizontal="lef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36" fillId="27" borderId="10" xfId="0" applyFont="1" applyFill="1" applyBorder="1" applyAlignment="1">
      <alignment vertical="center" wrapText="1"/>
    </xf>
    <xf numFmtId="0" fontId="36" fillId="27" borderId="1" xfId="0" applyFont="1" applyFill="1" applyBorder="1" applyAlignment="1">
      <alignment vertical="center" wrapText="1"/>
    </xf>
    <xf numFmtId="0" fontId="0" fillId="0" borderId="27" xfId="0" applyBorder="1" applyAlignment="1">
      <alignment vertical="center" wrapText="1"/>
    </xf>
    <xf numFmtId="0" fontId="2" fillId="0" borderId="10" xfId="0" applyFont="1" applyBorder="1" applyAlignment="1">
      <alignment vertical="center"/>
    </xf>
    <xf numFmtId="0" fontId="2" fillId="3" borderId="1" xfId="0" applyFont="1" applyFill="1" applyBorder="1" applyAlignment="1">
      <alignment vertical="center"/>
    </xf>
    <xf numFmtId="0" fontId="0" fillId="0" borderId="0" xfId="0" applyAlignment="1" applyProtection="1">
      <alignment vertical="center"/>
      <protection hidden="1"/>
    </xf>
    <xf numFmtId="0" fontId="5" fillId="0" borderId="0" xfId="0" applyFont="1" applyAlignment="1" applyProtection="1">
      <alignment vertical="center"/>
      <protection hidden="1"/>
    </xf>
    <xf numFmtId="0" fontId="0" fillId="0" borderId="62" xfId="0" applyBorder="1" applyAlignment="1" applyProtection="1">
      <alignment vertical="center"/>
      <protection hidden="1"/>
    </xf>
    <xf numFmtId="0" fontId="6" fillId="0" borderId="63" xfId="0" applyFont="1" applyBorder="1" applyAlignment="1" applyProtection="1">
      <alignment vertical="center"/>
      <protection hidden="1"/>
    </xf>
    <xf numFmtId="0" fontId="0" fillId="0" borderId="63" xfId="0" applyBorder="1" applyAlignment="1" applyProtection="1">
      <alignment vertical="center"/>
      <protection hidden="1"/>
    </xf>
    <xf numFmtId="0" fontId="5" fillId="0" borderId="63" xfId="0" applyFont="1" applyBorder="1" applyAlignment="1" applyProtection="1">
      <alignment vertical="center"/>
      <protection hidden="1"/>
    </xf>
    <xf numFmtId="0" fontId="0" fillId="0" borderId="64" xfId="0" applyBorder="1" applyAlignment="1" applyProtection="1">
      <alignment vertical="center"/>
      <protection hidden="1"/>
    </xf>
    <xf numFmtId="0" fontId="0" fillId="0" borderId="65" xfId="0" applyBorder="1" applyAlignment="1" applyProtection="1">
      <alignment vertical="center"/>
      <protection hidden="1"/>
    </xf>
    <xf numFmtId="173" fontId="26" fillId="0" borderId="66" xfId="3" applyNumberFormat="1" applyFont="1" applyFill="1" applyBorder="1" applyAlignment="1" applyProtection="1">
      <alignment vertical="center"/>
      <protection hidden="1"/>
    </xf>
    <xf numFmtId="173" fontId="26" fillId="0" borderId="65" xfId="3" applyNumberFormat="1" applyFont="1" applyFill="1" applyBorder="1" applyAlignment="1" applyProtection="1">
      <alignment vertical="center"/>
      <protection hidden="1"/>
    </xf>
    <xf numFmtId="0" fontId="6" fillId="16" borderId="31" xfId="0" applyFont="1" applyFill="1" applyBorder="1" applyAlignment="1" applyProtection="1">
      <alignment vertical="center"/>
      <protection hidden="1"/>
    </xf>
    <xf numFmtId="0" fontId="6" fillId="16" borderId="16" xfId="0" applyFont="1" applyFill="1" applyBorder="1" applyAlignment="1" applyProtection="1">
      <alignment horizontal="center" vertical="center"/>
      <protection hidden="1"/>
    </xf>
    <xf numFmtId="1" fontId="6" fillId="16" borderId="17" xfId="0" applyNumberFormat="1" applyFont="1" applyFill="1" applyBorder="1" applyAlignment="1" applyProtection="1">
      <alignment horizontal="center" vertical="center"/>
      <protection hidden="1"/>
    </xf>
    <xf numFmtId="0" fontId="0" fillId="0" borderId="66" xfId="0" applyBorder="1" applyAlignment="1" applyProtection="1">
      <alignment vertical="center"/>
      <protection hidden="1"/>
    </xf>
    <xf numFmtId="4" fontId="37" fillId="3" borderId="0" xfId="4" applyNumberFormat="1" applyFont="1" applyFill="1" applyBorder="1" applyAlignment="1" applyProtection="1">
      <alignment vertical="center" wrapText="1"/>
      <protection hidden="1"/>
    </xf>
    <xf numFmtId="10" fontId="3" fillId="0" borderId="66" xfId="0" applyNumberFormat="1" applyFont="1" applyBorder="1" applyAlignment="1" applyProtection="1">
      <alignment horizontal="right" vertical="center"/>
      <protection hidden="1"/>
    </xf>
    <xf numFmtId="10" fontId="3" fillId="0" borderId="65" xfId="0" applyNumberFormat="1" applyFont="1" applyBorder="1" applyAlignment="1" applyProtection="1">
      <alignment horizontal="right" vertical="center"/>
      <protection hidden="1"/>
    </xf>
    <xf numFmtId="0" fontId="17" fillId="16" borderId="31" xfId="0" applyFont="1" applyFill="1" applyBorder="1" applyAlignment="1" applyProtection="1">
      <alignment vertical="center" wrapText="1"/>
      <protection hidden="1"/>
    </xf>
    <xf numFmtId="174" fontId="5" fillId="0" borderId="0" xfId="0" applyNumberFormat="1" applyFont="1" applyAlignment="1" applyProtection="1">
      <alignment horizontal="left" vertical="center"/>
      <protection hidden="1"/>
    </xf>
    <xf numFmtId="0" fontId="26" fillId="0" borderId="1" xfId="0" applyFont="1" applyBorder="1" applyAlignment="1" applyProtection="1">
      <alignment vertical="center" wrapText="1"/>
      <protection hidden="1"/>
    </xf>
    <xf numFmtId="173" fontId="26" fillId="0" borderId="66" xfId="3" applyNumberFormat="1" applyFont="1" applyFill="1" applyBorder="1" applyAlignment="1" applyProtection="1">
      <alignment vertical="center" wrapText="1"/>
      <protection hidden="1"/>
    </xf>
    <xf numFmtId="173" fontId="26" fillId="0" borderId="65" xfId="3" applyNumberFormat="1" applyFont="1" applyFill="1" applyBorder="1" applyAlignment="1" applyProtection="1">
      <alignment vertical="center" wrapText="1"/>
      <protection hidden="1"/>
    </xf>
    <xf numFmtId="1" fontId="26" fillId="0" borderId="66" xfId="3" applyNumberFormat="1" applyFont="1" applyFill="1" applyBorder="1" applyAlignment="1" applyProtection="1">
      <alignment vertical="center"/>
      <protection hidden="1"/>
    </xf>
    <xf numFmtId="1" fontId="26" fillId="0" borderId="65" xfId="3" applyNumberFormat="1" applyFont="1" applyFill="1" applyBorder="1" applyAlignment="1" applyProtection="1">
      <alignment vertical="center"/>
      <protection hidden="1"/>
    </xf>
    <xf numFmtId="0" fontId="6" fillId="0" borderId="0" xfId="0" applyFont="1" applyAlignment="1" applyProtection="1">
      <alignment vertical="center"/>
      <protection hidden="1"/>
    </xf>
    <xf numFmtId="0" fontId="2" fillId="16" borderId="47" xfId="0" applyFont="1" applyFill="1" applyBorder="1" applyAlignment="1" applyProtection="1">
      <alignment vertical="center"/>
      <protection hidden="1"/>
    </xf>
    <xf numFmtId="0" fontId="2" fillId="16" borderId="59" xfId="0" applyFont="1" applyFill="1" applyBorder="1" applyAlignment="1" applyProtection="1">
      <alignment vertical="center" wrapText="1"/>
      <protection hidden="1"/>
    </xf>
    <xf numFmtId="0" fontId="3" fillId="16" borderId="20" xfId="0" applyFont="1" applyFill="1" applyBorder="1" applyAlignment="1" applyProtection="1">
      <alignment horizontal="center" vertical="center" wrapText="1"/>
      <protection hidden="1"/>
    </xf>
    <xf numFmtId="0" fontId="3" fillId="16" borderId="60" xfId="0" applyFont="1"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8" fillId="18" borderId="42" xfId="4" applyFont="1" applyFill="1" applyBorder="1" applyAlignment="1" applyProtection="1">
      <alignment vertical="center" wrapText="1"/>
      <protection hidden="1"/>
    </xf>
    <xf numFmtId="0" fontId="27" fillId="18" borderId="60" xfId="4" applyFont="1" applyFill="1" applyBorder="1" applyAlignment="1" applyProtection="1">
      <alignment vertical="center" wrapText="1"/>
      <protection hidden="1"/>
    </xf>
    <xf numFmtId="0" fontId="1" fillId="0" borderId="0" xfId="0" applyFont="1" applyAlignment="1" applyProtection="1">
      <alignment vertical="center" wrapText="1"/>
      <protection hidden="1"/>
    </xf>
    <xf numFmtId="0" fontId="3" fillId="15" borderId="20" xfId="0" applyFont="1" applyFill="1" applyBorder="1" applyAlignment="1" applyProtection="1">
      <alignment horizontal="left" vertical="center"/>
      <protection hidden="1"/>
    </xf>
    <xf numFmtId="0" fontId="3" fillId="15" borderId="1" xfId="0" applyFont="1" applyFill="1" applyBorder="1" applyAlignment="1" applyProtection="1">
      <alignment horizontal="center" vertical="center" wrapText="1"/>
      <protection hidden="1"/>
    </xf>
    <xf numFmtId="0" fontId="29" fillId="0" borderId="1" xfId="4" applyFont="1" applyBorder="1" applyAlignment="1" applyProtection="1">
      <alignment vertical="center" wrapText="1"/>
      <protection hidden="1"/>
    </xf>
    <xf numFmtId="167" fontId="34" fillId="0" borderId="0" xfId="3" applyNumberFormat="1" applyFont="1" applyFill="1" applyBorder="1" applyAlignment="1" applyProtection="1">
      <alignment vertical="center"/>
      <protection hidden="1"/>
    </xf>
    <xf numFmtId="168" fontId="26" fillId="0" borderId="1" xfId="0" applyNumberFormat="1" applyFont="1" applyBorder="1" applyAlignment="1" applyProtection="1">
      <alignment horizontal="left" vertical="center"/>
      <protection hidden="1"/>
    </xf>
    <xf numFmtId="0" fontId="2" fillId="0" borderId="66" xfId="0" applyFont="1" applyBorder="1" applyAlignment="1" applyProtection="1">
      <alignment vertical="center" wrapText="1"/>
      <protection hidden="1"/>
    </xf>
    <xf numFmtId="0" fontId="2" fillId="0" borderId="65" xfId="0" applyFont="1" applyBorder="1" applyAlignment="1" applyProtection="1">
      <alignment vertical="center" wrapText="1"/>
      <protection hidden="1"/>
    </xf>
    <xf numFmtId="165" fontId="26" fillId="28" borderId="21" xfId="3" applyFont="1" applyFill="1" applyBorder="1" applyAlignment="1" applyProtection="1">
      <alignment vertical="center"/>
      <protection hidden="1"/>
    </xf>
    <xf numFmtId="167" fontId="33" fillId="0" borderId="0" xfId="3" applyNumberFormat="1" applyFont="1" applyFill="1" applyBorder="1" applyAlignment="1" applyProtection="1">
      <alignment vertical="center"/>
      <protection hidden="1"/>
    </xf>
    <xf numFmtId="10" fontId="3" fillId="28" borderId="21" xfId="0" applyNumberFormat="1" applyFont="1" applyFill="1" applyBorder="1" applyAlignment="1" applyProtection="1">
      <alignment vertical="center"/>
      <protection hidden="1"/>
    </xf>
    <xf numFmtId="10" fontId="26" fillId="0" borderId="66" xfId="0" applyNumberFormat="1" applyFont="1" applyBorder="1" applyAlignment="1" applyProtection="1">
      <alignment vertical="center"/>
      <protection hidden="1"/>
    </xf>
    <xf numFmtId="10" fontId="26" fillId="0" borderId="65" xfId="0" applyNumberFormat="1" applyFont="1" applyBorder="1" applyAlignment="1" applyProtection="1">
      <alignment vertical="center"/>
      <protection hidden="1"/>
    </xf>
    <xf numFmtId="9" fontId="26" fillId="0" borderId="66" xfId="0" applyNumberFormat="1" applyFont="1" applyBorder="1" applyAlignment="1" applyProtection="1">
      <alignment horizontal="right" vertical="center"/>
      <protection hidden="1"/>
    </xf>
    <xf numFmtId="9" fontId="26" fillId="0" borderId="65" xfId="0" applyNumberFormat="1" applyFont="1" applyBorder="1" applyAlignment="1" applyProtection="1">
      <alignment horizontal="right" vertical="center"/>
      <protection hidden="1"/>
    </xf>
    <xf numFmtId="0" fontId="26" fillId="3" borderId="1" xfId="0" applyFont="1" applyFill="1" applyBorder="1" applyAlignment="1" applyProtection="1">
      <alignment vertical="center" wrapText="1"/>
      <protection hidden="1"/>
    </xf>
    <xf numFmtId="10" fontId="3" fillId="0" borderId="66" xfId="0" applyNumberFormat="1" applyFont="1" applyBorder="1" applyAlignment="1" applyProtection="1">
      <alignment vertical="center"/>
      <protection hidden="1"/>
    </xf>
    <xf numFmtId="10" fontId="3" fillId="0" borderId="65" xfId="0" applyNumberFormat="1" applyFont="1" applyBorder="1" applyAlignment="1" applyProtection="1">
      <alignment vertical="center"/>
      <protection hidden="1"/>
    </xf>
    <xf numFmtId="1" fontId="26" fillId="0" borderId="66" xfId="0" applyNumberFormat="1" applyFont="1" applyBorder="1" applyAlignment="1" applyProtection="1">
      <alignment vertical="center"/>
      <protection hidden="1"/>
    </xf>
    <xf numFmtId="1" fontId="26" fillId="0" borderId="65" xfId="0" applyNumberFormat="1" applyFont="1" applyBorder="1" applyAlignment="1" applyProtection="1">
      <alignment vertical="center"/>
      <protection hidden="1"/>
    </xf>
    <xf numFmtId="0" fontId="3" fillId="16" borderId="31" xfId="0" applyFont="1" applyFill="1" applyBorder="1" applyAlignment="1" applyProtection="1">
      <alignment horizontal="left" vertical="center" wrapText="1"/>
      <protection hidden="1"/>
    </xf>
    <xf numFmtId="0" fontId="3" fillId="16" borderId="32" xfId="0" applyFont="1" applyFill="1" applyBorder="1" applyAlignment="1" applyProtection="1">
      <alignment horizontal="left" vertical="center" wrapText="1"/>
      <protection hidden="1"/>
    </xf>
    <xf numFmtId="0" fontId="3" fillId="16" borderId="16" xfId="0" applyFont="1" applyFill="1" applyBorder="1" applyAlignment="1" applyProtection="1">
      <alignment horizontal="left" vertical="center" wrapText="1"/>
      <protection hidden="1"/>
    </xf>
    <xf numFmtId="0" fontId="3" fillId="16" borderId="17" xfId="0" applyFont="1" applyFill="1" applyBorder="1" applyAlignment="1" applyProtection="1">
      <alignment vertical="center" wrapText="1"/>
      <protection hidden="1"/>
    </xf>
    <xf numFmtId="4" fontId="3" fillId="18" borderId="18" xfId="0" applyNumberFormat="1" applyFont="1" applyFill="1" applyBorder="1" applyAlignment="1" applyProtection="1">
      <alignment vertical="center"/>
      <protection hidden="1"/>
    </xf>
    <xf numFmtId="165" fontId="26" fillId="18" borderId="19" xfId="3" applyFont="1" applyFill="1" applyBorder="1" applyAlignment="1" applyProtection="1">
      <alignment vertical="center"/>
      <protection hidden="1"/>
    </xf>
    <xf numFmtId="4" fontId="26" fillId="0" borderId="50" xfId="0" applyNumberFormat="1" applyFont="1" applyBorder="1" applyAlignment="1" applyProtection="1">
      <alignment horizontal="left" vertical="center"/>
      <protection hidden="1"/>
    </xf>
    <xf numFmtId="4" fontId="3" fillId="18" borderId="24" xfId="0" applyNumberFormat="1" applyFont="1" applyFill="1" applyBorder="1" applyAlignment="1" applyProtection="1">
      <alignment vertical="center"/>
      <protection hidden="1"/>
    </xf>
    <xf numFmtId="165" fontId="26" fillId="18" borderId="28" xfId="3" applyFont="1" applyFill="1" applyBorder="1" applyAlignment="1" applyProtection="1">
      <alignment vertical="center"/>
      <protection hidden="1"/>
    </xf>
    <xf numFmtId="4" fontId="26" fillId="0" borderId="11" xfId="0" applyNumberFormat="1" applyFont="1" applyBorder="1" applyAlignment="1" applyProtection="1">
      <alignment horizontal="left" vertical="center"/>
      <protection hidden="1"/>
    </xf>
    <xf numFmtId="0" fontId="2" fillId="16" borderId="61" xfId="0" applyFont="1" applyFill="1" applyBorder="1" applyAlignment="1" applyProtection="1">
      <alignment vertical="center"/>
      <protection hidden="1"/>
    </xf>
    <xf numFmtId="0" fontId="4" fillId="16" borderId="31" xfId="0" applyFont="1" applyFill="1" applyBorder="1" applyAlignment="1" applyProtection="1">
      <alignment vertical="center"/>
      <protection hidden="1"/>
    </xf>
    <xf numFmtId="0" fontId="0" fillId="16" borderId="32" xfId="0" applyFill="1" applyBorder="1" applyAlignment="1" applyProtection="1">
      <alignment vertical="center"/>
      <protection hidden="1"/>
    </xf>
    <xf numFmtId="0" fontId="4" fillId="16" borderId="33" xfId="0" applyFont="1" applyFill="1" applyBorder="1" applyAlignment="1" applyProtection="1">
      <alignment vertical="center"/>
      <protection hidden="1"/>
    </xf>
    <xf numFmtId="0" fontId="3" fillId="0" borderId="66" xfId="0" applyFont="1" applyBorder="1" applyAlignment="1" applyProtection="1">
      <alignment vertical="center" wrapText="1"/>
      <protection hidden="1"/>
    </xf>
    <xf numFmtId="0" fontId="3" fillId="0" borderId="65" xfId="0" applyFont="1" applyBorder="1" applyAlignment="1" applyProtection="1">
      <alignment vertical="center" wrapText="1"/>
      <protection hidden="1"/>
    </xf>
    <xf numFmtId="0" fontId="8" fillId="16" borderId="47" xfId="0" applyFont="1" applyFill="1" applyBorder="1" applyAlignment="1" applyProtection="1">
      <alignment horizontal="center" vertical="center"/>
      <protection hidden="1"/>
    </xf>
    <xf numFmtId="0" fontId="0" fillId="16" borderId="50" xfId="0" applyFill="1" applyBorder="1" applyAlignment="1" applyProtection="1">
      <alignment vertical="center"/>
      <protection hidden="1"/>
    </xf>
    <xf numFmtId="3" fontId="3" fillId="16" borderId="45" xfId="0" applyNumberFormat="1" applyFont="1" applyFill="1" applyBorder="1" applyAlignment="1" applyProtection="1">
      <alignment horizontal="center" vertical="center"/>
      <protection hidden="1"/>
    </xf>
    <xf numFmtId="165" fontId="26" fillId="0" borderId="66" xfId="3" applyFont="1" applyFill="1" applyBorder="1" applyAlignment="1" applyProtection="1">
      <alignment vertical="center"/>
      <protection hidden="1"/>
    </xf>
    <xf numFmtId="165" fontId="26" fillId="0" borderId="65" xfId="3" applyFont="1" applyFill="1" applyBorder="1" applyAlignment="1" applyProtection="1">
      <alignment vertical="center"/>
      <protection hidden="1"/>
    </xf>
    <xf numFmtId="0" fontId="1" fillId="0" borderId="0" xfId="0" applyFont="1" applyAlignment="1" applyProtection="1">
      <alignment vertical="center"/>
      <protection hidden="1"/>
    </xf>
    <xf numFmtId="0" fontId="0" fillId="0" borderId="11" xfId="0" applyBorder="1" applyAlignment="1" applyProtection="1">
      <alignment vertical="center"/>
      <protection hidden="1"/>
    </xf>
    <xf numFmtId="165" fontId="26" fillId="28" borderId="21" xfId="3" applyFont="1" applyFill="1" applyBorder="1" applyProtection="1">
      <protection hidden="1"/>
    </xf>
    <xf numFmtId="1" fontId="28" fillId="16" borderId="16" xfId="0" applyNumberFormat="1" applyFont="1" applyFill="1" applyBorder="1" applyAlignment="1" applyProtection="1">
      <alignment horizontal="center" vertical="center"/>
      <protection hidden="1"/>
    </xf>
    <xf numFmtId="1" fontId="28" fillId="16" borderId="17" xfId="0" applyNumberFormat="1" applyFont="1" applyFill="1" applyBorder="1" applyAlignment="1" applyProtection="1">
      <alignment horizontal="center" vertical="center"/>
      <protection hidden="1"/>
    </xf>
    <xf numFmtId="4" fontId="3" fillId="29" borderId="24" xfId="0" applyNumberFormat="1" applyFont="1" applyFill="1" applyBorder="1" applyAlignment="1" applyProtection="1">
      <alignment vertical="center"/>
      <protection hidden="1"/>
    </xf>
    <xf numFmtId="165" fontId="26" fillId="29" borderId="28" xfId="3" applyFont="1" applyFill="1" applyBorder="1" applyAlignment="1" applyProtection="1">
      <alignment vertical="center"/>
      <protection hidden="1"/>
    </xf>
    <xf numFmtId="0" fontId="33" fillId="0" borderId="0" xfId="0" applyFont="1" applyAlignment="1" applyProtection="1">
      <alignment horizontal="center" vertical="center"/>
      <protection hidden="1"/>
    </xf>
    <xf numFmtId="165" fontId="3" fillId="0" borderId="66" xfId="0" applyNumberFormat="1" applyFont="1" applyBorder="1" applyAlignment="1" applyProtection="1">
      <alignment vertical="center"/>
      <protection hidden="1"/>
    </xf>
    <xf numFmtId="165" fontId="3" fillId="0" borderId="65" xfId="0" applyNumberFormat="1" applyFont="1" applyBorder="1" applyAlignment="1" applyProtection="1">
      <alignment vertical="center"/>
      <protection hidden="1"/>
    </xf>
    <xf numFmtId="165" fontId="28" fillId="0" borderId="29" xfId="0" applyNumberFormat="1" applyFont="1" applyBorder="1" applyAlignment="1" applyProtection="1">
      <alignment vertical="center"/>
      <protection hidden="1"/>
    </xf>
    <xf numFmtId="165" fontId="28" fillId="0" borderId="56" xfId="0" applyNumberFormat="1" applyFont="1" applyBorder="1" applyAlignment="1" applyProtection="1">
      <alignment vertical="center"/>
      <protection hidden="1"/>
    </xf>
    <xf numFmtId="0" fontId="5" fillId="0" borderId="0" xfId="0" applyFont="1" applyProtection="1">
      <protection hidden="1"/>
    </xf>
    <xf numFmtId="165" fontId="3" fillId="18" borderId="21" xfId="3" applyFont="1" applyFill="1" applyBorder="1" applyAlignment="1" applyProtection="1">
      <alignment horizontal="right" vertical="center"/>
      <protection hidden="1"/>
    </xf>
    <xf numFmtId="165" fontId="28" fillId="0" borderId="16" xfId="0" applyNumberFormat="1" applyFont="1" applyBorder="1" applyAlignment="1" applyProtection="1">
      <alignment vertical="center"/>
      <protection hidden="1"/>
    </xf>
    <xf numFmtId="165" fontId="28" fillId="0" borderId="17" xfId="0" applyNumberFormat="1" applyFont="1" applyBorder="1" applyAlignment="1" applyProtection="1">
      <alignment vertical="center"/>
      <protection hidden="1"/>
    </xf>
    <xf numFmtId="0" fontId="35" fillId="0" borderId="66" xfId="0" applyFont="1" applyBorder="1" applyAlignment="1" applyProtection="1">
      <alignment horizontal="center" vertical="center" wrapText="1"/>
      <protection hidden="1"/>
    </xf>
    <xf numFmtId="9" fontId="31" fillId="0" borderId="13" xfId="1" applyFont="1" applyBorder="1" applyAlignment="1" applyProtection="1">
      <alignment vertical="center"/>
      <protection hidden="1"/>
    </xf>
    <xf numFmtId="9" fontId="31" fillId="0" borderId="19" xfId="1" applyFont="1" applyBorder="1" applyAlignment="1" applyProtection="1">
      <alignment vertical="center"/>
      <protection hidden="1"/>
    </xf>
    <xf numFmtId="0" fontId="33" fillId="0" borderId="0" xfId="0" applyFont="1" applyAlignment="1" applyProtection="1">
      <alignment vertical="center"/>
      <protection hidden="1"/>
    </xf>
    <xf numFmtId="0" fontId="0" fillId="0" borderId="67" xfId="0" applyBorder="1" applyAlignment="1" applyProtection="1">
      <alignment vertical="center"/>
      <protection hidden="1"/>
    </xf>
    <xf numFmtId="0" fontId="0" fillId="0" borderId="68" xfId="0" applyBorder="1" applyAlignment="1" applyProtection="1">
      <alignment vertical="center"/>
      <protection hidden="1"/>
    </xf>
    <xf numFmtId="165" fontId="0" fillId="0" borderId="0" xfId="0" applyNumberFormat="1" applyAlignment="1" applyProtection="1">
      <alignment vertical="center"/>
      <protection hidden="1"/>
    </xf>
    <xf numFmtId="0" fontId="35" fillId="0" borderId="0" xfId="0" applyFont="1" applyAlignment="1" applyProtection="1">
      <alignment vertical="center" wrapText="1"/>
      <protection hidden="1"/>
    </xf>
    <xf numFmtId="0" fontId="38" fillId="0" borderId="0" xfId="0" applyFont="1" applyAlignment="1" applyProtection="1">
      <alignment vertical="center" wrapText="1"/>
      <protection hidden="1"/>
    </xf>
    <xf numFmtId="0" fontId="0" fillId="8" borderId="45" xfId="0" applyFill="1" applyBorder="1" applyAlignment="1" applyProtection="1">
      <alignment vertical="center" wrapText="1"/>
      <protection locked="0"/>
    </xf>
    <xf numFmtId="0" fontId="0" fillId="8" borderId="21" xfId="0" applyFill="1" applyBorder="1" applyAlignment="1" applyProtection="1">
      <alignment vertical="center" wrapText="1"/>
      <protection locked="0"/>
    </xf>
    <xf numFmtId="0" fontId="26" fillId="8" borderId="21" xfId="0" applyFont="1" applyFill="1" applyBorder="1" applyAlignment="1" applyProtection="1">
      <alignment vertical="center" wrapText="1"/>
      <protection locked="0"/>
    </xf>
    <xf numFmtId="0" fontId="26" fillId="8" borderId="28" xfId="0" applyFont="1" applyFill="1" applyBorder="1" applyAlignment="1" applyProtection="1">
      <alignment vertical="center" wrapText="1"/>
      <protection locked="0"/>
    </xf>
    <xf numFmtId="0" fontId="26" fillId="8" borderId="1" xfId="0" applyFont="1" applyFill="1" applyBorder="1" applyAlignment="1" applyProtection="1">
      <alignment vertical="center" wrapText="1"/>
      <protection locked="0"/>
    </xf>
    <xf numFmtId="173" fontId="26" fillId="8" borderId="1" xfId="3" applyNumberFormat="1" applyFont="1" applyFill="1" applyBorder="1" applyAlignment="1" applyProtection="1">
      <alignment vertical="center"/>
      <protection locked="0"/>
    </xf>
    <xf numFmtId="1" fontId="26" fillId="8" borderId="21" xfId="3" applyNumberFormat="1" applyFont="1" applyFill="1" applyBorder="1" applyAlignment="1" applyProtection="1">
      <alignment vertical="center"/>
      <protection locked="0"/>
    </xf>
    <xf numFmtId="1" fontId="26" fillId="8" borderId="28" xfId="3" applyNumberFormat="1" applyFont="1" applyFill="1" applyBorder="1" applyAlignment="1" applyProtection="1">
      <alignment vertical="center"/>
      <protection locked="0"/>
    </xf>
    <xf numFmtId="165" fontId="26" fillId="8" borderId="19" xfId="3" applyFont="1" applyFill="1" applyBorder="1" applyAlignment="1" applyProtection="1">
      <alignment vertical="center"/>
      <protection locked="0"/>
    </xf>
    <xf numFmtId="165" fontId="26" fillId="8" borderId="21" xfId="3" applyFont="1" applyFill="1" applyBorder="1" applyAlignment="1" applyProtection="1">
      <alignment vertical="center"/>
      <protection locked="0"/>
    </xf>
    <xf numFmtId="1" fontId="6" fillId="8" borderId="17" xfId="0" applyNumberFormat="1" applyFont="1" applyFill="1" applyBorder="1" applyAlignment="1" applyProtection="1">
      <alignment horizontal="center" vertical="center"/>
      <protection locked="0"/>
    </xf>
    <xf numFmtId="9" fontId="31" fillId="8" borderId="25" xfId="1" applyFont="1" applyFill="1" applyBorder="1" applyAlignment="1" applyProtection="1">
      <alignment vertical="center"/>
      <protection locked="0"/>
    </xf>
    <xf numFmtId="9" fontId="31" fillId="8" borderId="28" xfId="1" applyFont="1" applyFill="1" applyBorder="1" applyAlignment="1" applyProtection="1">
      <alignment vertical="center"/>
      <protection locked="0"/>
    </xf>
    <xf numFmtId="0" fontId="2" fillId="0" borderId="27" xfId="0" applyFont="1" applyBorder="1" applyAlignment="1">
      <alignment vertical="center"/>
    </xf>
    <xf numFmtId="0" fontId="2" fillId="0" borderId="13" xfId="0" applyFont="1" applyBorder="1" applyAlignment="1">
      <alignment vertical="center" wrapText="1"/>
    </xf>
    <xf numFmtId="0" fontId="0" fillId="0" borderId="13" xfId="0" applyBorder="1" applyAlignment="1">
      <alignment vertical="center" wrapText="1"/>
    </xf>
    <xf numFmtId="0" fontId="0" fillId="0" borderId="1" xfId="0" applyBorder="1" applyAlignment="1">
      <alignment vertical="center"/>
    </xf>
    <xf numFmtId="10" fontId="26" fillId="8" borderId="21" xfId="0" applyNumberFormat="1" applyFont="1" applyFill="1" applyBorder="1" applyAlignment="1" applyProtection="1">
      <alignment horizontal="right" vertical="center"/>
      <protection locked="0"/>
    </xf>
    <xf numFmtId="1" fontId="3" fillId="28" borderId="21" xfId="0" applyNumberFormat="1" applyFont="1" applyFill="1" applyBorder="1" applyAlignment="1" applyProtection="1">
      <alignment vertical="center"/>
      <protection hidden="1"/>
    </xf>
    <xf numFmtId="0" fontId="2" fillId="0" borderId="10" xfId="0" applyFont="1" applyBorder="1" applyAlignment="1">
      <alignment vertical="center" wrapText="1"/>
    </xf>
    <xf numFmtId="0" fontId="40" fillId="27" borderId="10" xfId="0" applyFont="1" applyFill="1" applyBorder="1" applyAlignment="1">
      <alignment vertical="center" wrapText="1"/>
    </xf>
    <xf numFmtId="0" fontId="40" fillId="27" borderId="1" xfId="0" applyFont="1" applyFill="1" applyBorder="1" applyAlignment="1">
      <alignment vertical="center" wrapText="1"/>
    </xf>
    <xf numFmtId="0" fontId="24" fillId="0" borderId="1" xfId="4" applyBorder="1" applyAlignment="1">
      <alignment vertical="center" wrapText="1"/>
    </xf>
    <xf numFmtId="0" fontId="3" fillId="28" borderId="20" xfId="0" applyFont="1" applyFill="1" applyBorder="1" applyAlignment="1" applyProtection="1">
      <alignment vertical="center"/>
      <protection hidden="1"/>
    </xf>
    <xf numFmtId="0" fontId="29" fillId="0" borderId="22" xfId="4" applyFont="1" applyBorder="1" applyAlignment="1" applyProtection="1">
      <alignment vertical="center"/>
      <protection hidden="1"/>
    </xf>
    <xf numFmtId="0" fontId="29" fillId="0" borderId="20" xfId="4" applyFont="1" applyBorder="1" applyAlignment="1" applyProtection="1">
      <alignment vertical="center"/>
      <protection hidden="1"/>
    </xf>
    <xf numFmtId="0" fontId="29" fillId="0" borderId="24" xfId="4" applyFont="1" applyBorder="1" applyAlignment="1" applyProtection="1">
      <alignment vertical="center"/>
      <protection hidden="1"/>
    </xf>
    <xf numFmtId="0" fontId="3" fillId="11" borderId="22" xfId="0" applyFont="1" applyFill="1" applyBorder="1" applyAlignment="1" applyProtection="1">
      <alignment vertical="center" wrapText="1"/>
      <protection hidden="1"/>
    </xf>
    <xf numFmtId="0" fontId="3" fillId="13" borderId="22" xfId="0" applyFont="1" applyFill="1" applyBorder="1" applyAlignment="1" applyProtection="1">
      <alignment vertical="center" wrapText="1"/>
      <protection hidden="1"/>
    </xf>
    <xf numFmtId="0" fontId="26" fillId="0" borderId="39" xfId="0" applyFont="1" applyBorder="1"/>
    <xf numFmtId="4" fontId="29" fillId="0" borderId="20" xfId="4" applyNumberFormat="1" applyFont="1" applyBorder="1" applyAlignment="1" applyProtection="1">
      <alignment vertical="center" wrapText="1"/>
      <protection hidden="1"/>
    </xf>
    <xf numFmtId="4" fontId="29" fillId="0" borderId="18" xfId="4" applyNumberFormat="1" applyFont="1" applyBorder="1" applyAlignment="1" applyProtection="1">
      <alignment vertical="center" wrapText="1"/>
      <protection hidden="1"/>
    </xf>
    <xf numFmtId="0" fontId="26" fillId="0" borderId="65" xfId="0" applyFont="1" applyBorder="1" applyAlignment="1" applyProtection="1">
      <alignment vertical="center"/>
      <protection hidden="1"/>
    </xf>
    <xf numFmtId="0" fontId="41" fillId="0" borderId="65" xfId="0" applyFont="1" applyBorder="1" applyAlignment="1" applyProtection="1">
      <alignment horizontal="center" vertical="center" wrapText="1"/>
      <protection hidden="1"/>
    </xf>
    <xf numFmtId="0" fontId="0" fillId="0" borderId="63" xfId="0" applyBorder="1" applyAlignment="1" applyProtection="1">
      <alignment horizontal="right" vertical="center"/>
      <protection hidden="1"/>
    </xf>
    <xf numFmtId="0" fontId="1" fillId="10" borderId="48" xfId="0" applyFont="1" applyFill="1" applyBorder="1" applyAlignment="1">
      <alignment vertical="center" wrapText="1"/>
    </xf>
    <xf numFmtId="167" fontId="1" fillId="10" borderId="25" xfId="3" applyNumberFormat="1" applyFont="1" applyFill="1" applyBorder="1" applyAlignment="1">
      <alignment vertical="center" wrapText="1"/>
    </xf>
    <xf numFmtId="167" fontId="1" fillId="10" borderId="17" xfId="3" applyNumberFormat="1" applyFont="1" applyFill="1" applyBorder="1" applyAlignment="1">
      <alignment vertical="center" wrapText="1"/>
    </xf>
    <xf numFmtId="165" fontId="5" fillId="0" borderId="0" xfId="0" applyNumberFormat="1" applyFont="1" applyAlignment="1" applyProtection="1">
      <alignment vertical="center"/>
      <protection hidden="1"/>
    </xf>
    <xf numFmtId="172" fontId="26" fillId="8" borderId="45" xfId="3" applyNumberFormat="1" applyFont="1" applyFill="1" applyBorder="1" applyAlignment="1" applyProtection="1">
      <alignment vertical="center"/>
      <protection locked="0"/>
    </xf>
    <xf numFmtId="172" fontId="26" fillId="8" borderId="21" xfId="3" applyNumberFormat="1" applyFont="1" applyFill="1" applyBorder="1" applyAlignment="1" applyProtection="1">
      <alignment vertical="center"/>
      <protection locked="0"/>
    </xf>
    <xf numFmtId="0" fontId="29" fillId="0" borderId="20" xfId="4" applyFont="1" applyBorder="1" applyAlignment="1" applyProtection="1">
      <alignment vertical="center" wrapText="1"/>
      <protection hidden="1"/>
    </xf>
    <xf numFmtId="0" fontId="29" fillId="3" borderId="25" xfId="4" applyFont="1" applyFill="1" applyBorder="1" applyAlignment="1" applyProtection="1">
      <alignment vertical="center" wrapText="1"/>
      <protection hidden="1"/>
    </xf>
    <xf numFmtId="0" fontId="29" fillId="12" borderId="20" xfId="4" applyFont="1" applyFill="1" applyBorder="1" applyAlignment="1" applyProtection="1">
      <alignment vertical="center" wrapText="1"/>
      <protection hidden="1"/>
    </xf>
    <xf numFmtId="0" fontId="29" fillId="12" borderId="26" xfId="4" applyFont="1" applyFill="1" applyBorder="1" applyAlignment="1" applyProtection="1">
      <alignment vertical="center" wrapText="1"/>
      <protection hidden="1"/>
    </xf>
    <xf numFmtId="0" fontId="29" fillId="14" borderId="20" xfId="4" applyFont="1" applyFill="1" applyBorder="1" applyAlignment="1" applyProtection="1">
      <alignment vertical="center" wrapText="1"/>
      <protection hidden="1"/>
    </xf>
    <xf numFmtId="0" fontId="29" fillId="14" borderId="24" xfId="4" applyFont="1" applyFill="1" applyBorder="1" applyAlignment="1" applyProtection="1">
      <alignment vertical="center" wrapText="1"/>
      <protection hidden="1"/>
    </xf>
    <xf numFmtId="0" fontId="29" fillId="13" borderId="22" xfId="4" applyFont="1" applyFill="1" applyBorder="1" applyAlignment="1" applyProtection="1">
      <alignment vertical="center" wrapText="1"/>
      <protection hidden="1"/>
    </xf>
    <xf numFmtId="0" fontId="26" fillId="0" borderId="36" xfId="0" applyFont="1" applyBorder="1" applyAlignment="1" applyProtection="1">
      <alignment vertical="center"/>
      <protection hidden="1"/>
    </xf>
    <xf numFmtId="0" fontId="29" fillId="0" borderId="35" xfId="4" applyFont="1" applyBorder="1" applyAlignment="1" applyProtection="1">
      <alignment vertical="center"/>
      <protection hidden="1"/>
    </xf>
    <xf numFmtId="0" fontId="29" fillId="0" borderId="31" xfId="4" applyFont="1" applyBorder="1" applyAlignment="1" applyProtection="1">
      <alignment vertical="center"/>
      <protection hidden="1"/>
    </xf>
    <xf numFmtId="0" fontId="29" fillId="0" borderId="58" xfId="4" applyFont="1" applyBorder="1" applyAlignment="1" applyProtection="1">
      <alignment vertical="center"/>
      <protection hidden="1"/>
    </xf>
    <xf numFmtId="0" fontId="29" fillId="0" borderId="43" xfId="4" applyFont="1" applyBorder="1" applyAlignment="1" applyProtection="1">
      <alignment vertical="center"/>
      <protection hidden="1"/>
    </xf>
    <xf numFmtId="0" fontId="26" fillId="0" borderId="0" xfId="0" applyFont="1" applyAlignment="1" applyProtection="1">
      <alignment vertical="center"/>
      <protection hidden="1"/>
    </xf>
    <xf numFmtId="4" fontId="29" fillId="0" borderId="47" xfId="4" applyNumberFormat="1" applyFont="1" applyBorder="1" applyAlignment="1" applyProtection="1">
      <alignment horizontal="left" vertical="center"/>
      <protection hidden="1"/>
    </xf>
    <xf numFmtId="4" fontId="29" fillId="0" borderId="42" xfId="4" applyNumberFormat="1" applyFont="1" applyBorder="1" applyAlignment="1" applyProtection="1">
      <alignment horizontal="left" vertical="center"/>
      <protection hidden="1"/>
    </xf>
    <xf numFmtId="0" fontId="29" fillId="0" borderId="20" xfId="4" applyFont="1" applyFill="1" applyBorder="1" applyProtection="1">
      <protection hidden="1"/>
    </xf>
    <xf numFmtId="0" fontId="29" fillId="3" borderId="20" xfId="4" applyFont="1" applyFill="1" applyBorder="1" applyAlignment="1" applyProtection="1">
      <alignment vertical="center"/>
      <protection hidden="1"/>
    </xf>
    <xf numFmtId="10" fontId="26" fillId="28" borderId="21" xfId="0" applyNumberFormat="1" applyFont="1" applyFill="1" applyBorder="1" applyAlignment="1" applyProtection="1">
      <alignment vertical="center"/>
      <protection locked="0"/>
    </xf>
    <xf numFmtId="0" fontId="29" fillId="0" borderId="0" xfId="4" applyFont="1" applyAlignment="1" applyProtection="1">
      <alignment vertical="center"/>
      <protection hidden="1"/>
    </xf>
    <xf numFmtId="10" fontId="26" fillId="28" borderId="21" xfId="0" applyNumberFormat="1" applyFont="1" applyFill="1" applyBorder="1" applyAlignment="1" applyProtection="1">
      <alignment horizontal="right" vertical="center"/>
      <protection hidden="1"/>
    </xf>
    <xf numFmtId="49" fontId="0" fillId="25" borderId="1" xfId="0" applyNumberFormat="1" applyFill="1" applyBorder="1" applyAlignment="1">
      <alignment vertical="center" wrapText="1"/>
    </xf>
    <xf numFmtId="4" fontId="0" fillId="25" borderId="1" xfId="0" applyNumberFormat="1" applyFill="1" applyBorder="1" applyAlignment="1">
      <alignment vertical="center" wrapText="1"/>
    </xf>
    <xf numFmtId="16" fontId="0" fillId="0" borderId="24" xfId="0" applyNumberFormat="1" applyBorder="1" applyAlignment="1">
      <alignment vertical="center"/>
    </xf>
    <xf numFmtId="14" fontId="0" fillId="0" borderId="25" xfId="0" applyNumberFormat="1" applyBorder="1" applyAlignment="1">
      <alignment vertical="center"/>
    </xf>
    <xf numFmtId="0" fontId="0" fillId="0" borderId="28" xfId="0" applyBorder="1" applyAlignment="1">
      <alignment vertical="center" wrapText="1"/>
    </xf>
    <xf numFmtId="0" fontId="40" fillId="27" borderId="6" xfId="0" applyFont="1" applyFill="1" applyBorder="1" applyAlignment="1">
      <alignment vertical="center" wrapText="1"/>
    </xf>
    <xf numFmtId="0" fontId="36" fillId="27" borderId="10" xfId="0" applyFont="1" applyFill="1" applyBorder="1" applyAlignment="1">
      <alignment vertical="center"/>
    </xf>
    <xf numFmtId="0" fontId="0" fillId="0" borderId="7" xfId="0" applyBorder="1" applyAlignment="1">
      <alignment vertical="center" wrapText="1"/>
    </xf>
    <xf numFmtId="0" fontId="26" fillId="0" borderId="32" xfId="0" applyFont="1" applyBorder="1" applyAlignment="1" applyProtection="1">
      <alignment vertical="center"/>
      <protection hidden="1"/>
    </xf>
    <xf numFmtId="0" fontId="26" fillId="0" borderId="9" xfId="0" applyFont="1" applyBorder="1" applyAlignment="1" applyProtection="1">
      <alignment vertical="center"/>
      <protection hidden="1"/>
    </xf>
    <xf numFmtId="0" fontId="26" fillId="0" borderId="53" xfId="0" applyFont="1" applyBorder="1" applyAlignment="1" applyProtection="1">
      <alignment vertical="center"/>
      <protection hidden="1"/>
    </xf>
    <xf numFmtId="0" fontId="26" fillId="0" borderId="11" xfId="0" applyFont="1" applyBorder="1" applyAlignment="1" applyProtection="1">
      <alignment vertical="center"/>
      <protection hidden="1"/>
    </xf>
    <xf numFmtId="0" fontId="0" fillId="0" borderId="15" xfId="0" applyBorder="1" applyAlignment="1">
      <alignment vertical="center"/>
    </xf>
    <xf numFmtId="0" fontId="0" fillId="0" borderId="17" xfId="0" applyBorder="1" applyAlignment="1">
      <alignment vertical="center" wrapText="1"/>
    </xf>
    <xf numFmtId="14" fontId="0" fillId="0" borderId="16" xfId="0" applyNumberFormat="1" applyBorder="1" applyAlignment="1">
      <alignment vertical="center"/>
    </xf>
    <xf numFmtId="0" fontId="29" fillId="0" borderId="69" xfId="4" applyFont="1" applyBorder="1" applyProtection="1">
      <protection hidden="1"/>
    </xf>
    <xf numFmtId="0" fontId="26" fillId="0" borderId="70" xfId="0" applyFont="1" applyBorder="1" applyAlignment="1" applyProtection="1">
      <alignment vertical="center"/>
      <protection hidden="1"/>
    </xf>
    <xf numFmtId="0" fontId="0" fillId="0" borderId="70" xfId="0" applyBorder="1" applyAlignment="1" applyProtection="1">
      <alignment vertical="center"/>
      <protection hidden="1"/>
    </xf>
    <xf numFmtId="4" fontId="29" fillId="0" borderId="43" xfId="4" applyNumberFormat="1" applyFont="1" applyFill="1" applyBorder="1" applyAlignment="1" applyProtection="1">
      <alignment horizontal="left" vertical="center"/>
      <protection hidden="1"/>
    </xf>
    <xf numFmtId="165" fontId="3" fillId="28" borderId="1" xfId="0" applyNumberFormat="1" applyFont="1" applyFill="1" applyBorder="1" applyAlignment="1" applyProtection="1">
      <alignment vertical="center"/>
      <protection hidden="1"/>
    </xf>
    <xf numFmtId="165" fontId="26" fillId="28" borderId="1" xfId="0" applyNumberFormat="1" applyFont="1" applyFill="1" applyBorder="1" applyAlignment="1" applyProtection="1">
      <alignment vertical="center"/>
      <protection hidden="1"/>
    </xf>
    <xf numFmtId="165" fontId="26" fillId="18" borderId="23" xfId="0" applyNumberFormat="1" applyFont="1" applyFill="1" applyBorder="1" applyAlignment="1" applyProtection="1">
      <alignment vertical="center"/>
      <protection hidden="1"/>
    </xf>
    <xf numFmtId="165" fontId="3" fillId="15" borderId="25" xfId="0" applyNumberFormat="1" applyFont="1" applyFill="1" applyBorder="1" applyAlignment="1" applyProtection="1">
      <alignment vertical="center"/>
      <protection hidden="1"/>
    </xf>
    <xf numFmtId="165" fontId="26" fillId="8" borderId="45" xfId="0" applyNumberFormat="1" applyFont="1" applyFill="1" applyBorder="1" applyAlignment="1" applyProtection="1">
      <alignment horizontal="right" vertical="center"/>
      <protection locked="0"/>
    </xf>
    <xf numFmtId="165" fontId="26" fillId="8" borderId="28" xfId="0" applyNumberFormat="1" applyFont="1" applyFill="1" applyBorder="1" applyAlignment="1" applyProtection="1">
      <alignment horizontal="right" vertical="center"/>
      <protection locked="0"/>
    </xf>
    <xf numFmtId="165" fontId="3" fillId="27" borderId="71" xfId="0" applyNumberFormat="1" applyFont="1" applyFill="1" applyBorder="1" applyAlignment="1" applyProtection="1">
      <alignment vertical="center"/>
      <protection hidden="1"/>
    </xf>
    <xf numFmtId="165" fontId="26" fillId="8" borderId="1" xfId="3" applyFont="1" applyFill="1" applyBorder="1" applyAlignment="1" applyProtection="1">
      <alignment vertical="center"/>
      <protection locked="0"/>
    </xf>
    <xf numFmtId="0" fontId="29" fillId="0" borderId="23" xfId="4" applyFont="1" applyBorder="1" applyAlignment="1" applyProtection="1">
      <alignment vertical="center" wrapText="1"/>
      <protection hidden="1"/>
    </xf>
    <xf numFmtId="0" fontId="29" fillId="0" borderId="25" xfId="4" applyFont="1" applyBorder="1" applyAlignment="1" applyProtection="1">
      <alignment vertical="center" wrapText="1"/>
      <protection hidden="1"/>
    </xf>
    <xf numFmtId="173" fontId="26" fillId="18" borderId="1" xfId="0" applyNumberFormat="1" applyFont="1" applyFill="1" applyBorder="1" applyAlignment="1" applyProtection="1">
      <alignment vertical="center"/>
      <protection hidden="1"/>
    </xf>
    <xf numFmtId="49" fontId="29" fillId="0" borderId="1" xfId="4" quotePrefix="1" applyNumberFormat="1" applyFont="1" applyBorder="1" applyAlignment="1" applyProtection="1">
      <alignment vertical="center" wrapText="1"/>
      <protection hidden="1"/>
    </xf>
    <xf numFmtId="49" fontId="29" fillId="0" borderId="25" xfId="4" quotePrefix="1" applyNumberFormat="1" applyFont="1" applyBorder="1" applyAlignment="1" applyProtection="1">
      <alignment vertical="center" wrapText="1"/>
      <protection hidden="1"/>
    </xf>
    <xf numFmtId="44" fontId="9" fillId="0" borderId="0" xfId="0" applyNumberFormat="1" applyFont="1" applyAlignment="1" applyProtection="1">
      <alignment vertical="center"/>
      <protection hidden="1"/>
    </xf>
    <xf numFmtId="0" fontId="0" fillId="0" borderId="72" xfId="0" applyBorder="1" applyAlignment="1">
      <alignment vertical="center"/>
    </xf>
    <xf numFmtId="14" fontId="0" fillId="0" borderId="29" xfId="0" applyNumberFormat="1" applyBorder="1" applyAlignment="1">
      <alignment vertical="center"/>
    </xf>
    <xf numFmtId="0" fontId="0" fillId="0" borderId="56" xfId="0" applyBorder="1" applyAlignment="1">
      <alignment vertical="center" wrapText="1"/>
    </xf>
    <xf numFmtId="0" fontId="33" fillId="0" borderId="73" xfId="0" applyFont="1" applyBorder="1" applyAlignment="1" applyProtection="1">
      <alignment vertical="center"/>
      <protection hidden="1"/>
    </xf>
    <xf numFmtId="0" fontId="33" fillId="0" borderId="74" xfId="0" applyFont="1" applyBorder="1" applyAlignment="1" applyProtection="1">
      <alignment vertical="center"/>
      <protection hidden="1"/>
    </xf>
    <xf numFmtId="0" fontId="3" fillId="16" borderId="31" xfId="0" applyFont="1" applyFill="1" applyBorder="1" applyAlignment="1" applyProtection="1">
      <alignment vertical="center"/>
      <protection hidden="1"/>
    </xf>
    <xf numFmtId="167" fontId="0" fillId="25" borderId="75" xfId="0" applyNumberFormat="1" applyFill="1" applyBorder="1" applyAlignment="1">
      <alignment vertical="center"/>
    </xf>
    <xf numFmtId="167" fontId="0" fillId="25" borderId="16" xfId="0" applyNumberFormat="1" applyFill="1" applyBorder="1" applyAlignment="1">
      <alignment vertical="center"/>
    </xf>
    <xf numFmtId="49" fontId="48" fillId="8" borderId="25" xfId="4" quotePrefix="1" applyNumberFormat="1" applyFont="1" applyFill="1" applyBorder="1" applyAlignment="1" applyProtection="1">
      <alignment vertical="center" wrapText="1"/>
      <protection locked="0"/>
    </xf>
    <xf numFmtId="10" fontId="26" fillId="8" borderId="1" xfId="1" applyNumberFormat="1" applyFont="1" applyFill="1" applyBorder="1" applyAlignment="1" applyProtection="1">
      <alignment vertical="center"/>
      <protection locked="0"/>
    </xf>
    <xf numFmtId="10" fontId="26" fillId="28" borderId="1" xfId="1" applyNumberFormat="1" applyFont="1" applyFill="1" applyBorder="1" applyAlignment="1" applyProtection="1">
      <alignment vertical="center"/>
      <protection hidden="1"/>
    </xf>
    <xf numFmtId="10" fontId="26" fillId="18" borderId="1" xfId="1" applyNumberFormat="1" applyFont="1" applyFill="1" applyBorder="1" applyAlignment="1" applyProtection="1">
      <alignment vertical="center"/>
      <protection hidden="1"/>
    </xf>
    <xf numFmtId="0" fontId="48" fillId="0" borderId="22" xfId="0" applyFont="1" applyBorder="1" applyAlignment="1" applyProtection="1">
      <alignment vertical="center" wrapText="1"/>
      <protection hidden="1"/>
    </xf>
    <xf numFmtId="165" fontId="26" fillId="8" borderId="45" xfId="3" applyFont="1" applyFill="1" applyBorder="1" applyAlignment="1" applyProtection="1">
      <alignment vertical="center"/>
      <protection locked="0"/>
    </xf>
    <xf numFmtId="172" fontId="26" fillId="18" borderId="21" xfId="3" applyNumberFormat="1" applyFont="1" applyFill="1" applyBorder="1" applyAlignment="1" applyProtection="1">
      <alignment vertical="center" wrapText="1"/>
      <protection hidden="1"/>
    </xf>
    <xf numFmtId="4" fontId="29" fillId="0" borderId="42" xfId="4" applyNumberFormat="1" applyFont="1" applyFill="1" applyBorder="1" applyAlignment="1" applyProtection="1">
      <alignment horizontal="left" vertical="center"/>
      <protection hidden="1"/>
    </xf>
    <xf numFmtId="4" fontId="3" fillId="0" borderId="11" xfId="0" applyNumberFormat="1" applyFont="1" applyBorder="1" applyAlignment="1" applyProtection="1">
      <alignment horizontal="left" vertical="center"/>
      <protection hidden="1"/>
    </xf>
    <xf numFmtId="165" fontId="3" fillId="27" borderId="21" xfId="0" applyNumberFormat="1" applyFont="1" applyFill="1" applyBorder="1" applyAlignment="1" applyProtection="1">
      <alignment vertical="center"/>
      <protection hidden="1"/>
    </xf>
    <xf numFmtId="4" fontId="26" fillId="0" borderId="52" xfId="0" applyNumberFormat="1" applyFont="1" applyBorder="1" applyAlignment="1" applyProtection="1">
      <alignment horizontal="left" vertical="center"/>
      <protection hidden="1"/>
    </xf>
    <xf numFmtId="165" fontId="26" fillId="8" borderId="28" xfId="3" applyFont="1" applyFill="1" applyBorder="1" applyAlignment="1" applyProtection="1">
      <alignment vertical="center"/>
      <protection locked="0"/>
    </xf>
    <xf numFmtId="165" fontId="26" fillId="8" borderId="23" xfId="3" applyFont="1" applyFill="1" applyBorder="1" applyAlignment="1" applyProtection="1">
      <alignment vertical="center"/>
      <protection locked="0"/>
    </xf>
    <xf numFmtId="165" fontId="26" fillId="28" borderId="1" xfId="3" applyFont="1" applyFill="1" applyBorder="1" applyAlignment="1" applyProtection="1">
      <alignment vertical="center"/>
      <protection hidden="1"/>
    </xf>
    <xf numFmtId="165" fontId="3" fillId="27" borderId="1" xfId="0" applyNumberFormat="1" applyFont="1" applyFill="1" applyBorder="1" applyAlignment="1" applyProtection="1">
      <alignment vertical="center"/>
      <protection hidden="1"/>
    </xf>
    <xf numFmtId="165" fontId="26" fillId="8" borderId="25" xfId="3" applyFont="1" applyFill="1" applyBorder="1" applyAlignment="1" applyProtection="1">
      <alignment vertical="center"/>
      <protection locked="0"/>
    </xf>
    <xf numFmtId="0" fontId="48" fillId="0" borderId="69" xfId="0" applyFont="1" applyBorder="1" applyAlignment="1" applyProtection="1">
      <alignment vertical="center" wrapText="1"/>
      <protection hidden="1"/>
    </xf>
    <xf numFmtId="165" fontId="26" fillId="18" borderId="71" xfId="3" applyFont="1" applyFill="1" applyBorder="1" applyAlignment="1" applyProtection="1">
      <alignment vertical="center"/>
      <protection hidden="1"/>
    </xf>
    <xf numFmtId="165" fontId="31" fillId="27" borderId="76" xfId="0" applyNumberFormat="1" applyFont="1" applyFill="1" applyBorder="1" applyAlignment="1" applyProtection="1">
      <alignment vertical="center"/>
      <protection hidden="1"/>
    </xf>
    <xf numFmtId="165" fontId="31" fillId="27" borderId="77" xfId="0" applyNumberFormat="1" applyFont="1" applyFill="1" applyBorder="1" applyAlignment="1" applyProtection="1">
      <alignment vertical="center"/>
      <protection hidden="1"/>
    </xf>
    <xf numFmtId="165" fontId="31" fillId="11" borderId="23" xfId="0" applyNumberFormat="1" applyFont="1" applyFill="1" applyBorder="1" applyAlignment="1" applyProtection="1">
      <alignment vertical="center" wrapText="1"/>
      <protection hidden="1"/>
    </xf>
    <xf numFmtId="165" fontId="31" fillId="16" borderId="16" xfId="0" applyNumberFormat="1" applyFont="1" applyFill="1" applyBorder="1" applyAlignment="1" applyProtection="1">
      <alignment vertical="center"/>
      <protection hidden="1"/>
    </xf>
    <xf numFmtId="165" fontId="31" fillId="16" borderId="17" xfId="0" applyNumberFormat="1" applyFont="1" applyFill="1" applyBorder="1" applyAlignment="1" applyProtection="1">
      <alignment vertical="center"/>
      <protection hidden="1"/>
    </xf>
    <xf numFmtId="165" fontId="31" fillId="11" borderId="45" xfId="0" applyNumberFormat="1" applyFont="1" applyFill="1" applyBorder="1" applyAlignment="1" applyProtection="1">
      <alignment vertical="center" wrapText="1"/>
      <protection hidden="1"/>
    </xf>
    <xf numFmtId="165" fontId="31" fillId="12" borderId="27" xfId="0" applyNumberFormat="1" applyFont="1" applyFill="1" applyBorder="1" applyAlignment="1" applyProtection="1">
      <alignment vertical="center" wrapText="1"/>
      <protection hidden="1"/>
    </xf>
    <xf numFmtId="165" fontId="31" fillId="8" borderId="1" xfId="0" applyNumberFormat="1" applyFont="1" applyFill="1" applyBorder="1" applyAlignment="1" applyProtection="1">
      <alignment vertical="center"/>
      <protection locked="0"/>
    </xf>
    <xf numFmtId="165" fontId="31" fillId="8" borderId="21" xfId="0" applyNumberFormat="1" applyFont="1" applyFill="1" applyBorder="1" applyAlignment="1" applyProtection="1">
      <alignment vertical="center"/>
      <protection locked="0"/>
    </xf>
    <xf numFmtId="165" fontId="31" fillId="12" borderId="54" xfId="0" applyNumberFormat="1" applyFont="1" applyFill="1" applyBorder="1" applyAlignment="1" applyProtection="1">
      <alignment vertical="center" wrapText="1"/>
      <protection hidden="1"/>
    </xf>
    <xf numFmtId="165" fontId="31" fillId="13" borderId="23" xfId="0" applyNumberFormat="1" applyFont="1" applyFill="1" applyBorder="1" applyAlignment="1" applyProtection="1">
      <alignment vertical="center" wrapText="1"/>
      <protection hidden="1"/>
    </xf>
    <xf numFmtId="165" fontId="31" fillId="13" borderId="29" xfId="0" applyNumberFormat="1" applyFont="1" applyFill="1" applyBorder="1" applyAlignment="1" applyProtection="1">
      <alignment vertical="center" wrapText="1"/>
      <protection hidden="1"/>
    </xf>
    <xf numFmtId="165" fontId="31" fillId="13" borderId="56" xfId="0" applyNumberFormat="1" applyFont="1" applyFill="1" applyBorder="1" applyAlignment="1" applyProtection="1">
      <alignment vertical="center" wrapText="1"/>
      <protection hidden="1"/>
    </xf>
    <xf numFmtId="165" fontId="31" fillId="14" borderId="1" xfId="0" applyNumberFormat="1" applyFont="1" applyFill="1" applyBorder="1" applyAlignment="1" applyProtection="1">
      <alignment vertical="center" wrapText="1"/>
      <protection hidden="1"/>
    </xf>
    <xf numFmtId="165" fontId="31" fillId="14" borderId="21" xfId="0" applyNumberFormat="1" applyFont="1" applyFill="1" applyBorder="1" applyAlignment="1" applyProtection="1">
      <alignment vertical="center" wrapText="1"/>
      <protection hidden="1"/>
    </xf>
    <xf numFmtId="165" fontId="31" fillId="14" borderId="25" xfId="0" applyNumberFormat="1" applyFont="1" applyFill="1" applyBorder="1" applyAlignment="1" applyProtection="1">
      <alignment vertical="center" wrapText="1"/>
      <protection hidden="1"/>
    </xf>
    <xf numFmtId="165" fontId="31" fillId="8" borderId="25" xfId="0" applyNumberFormat="1" applyFont="1" applyFill="1" applyBorder="1" applyAlignment="1" applyProtection="1">
      <alignment vertical="center"/>
      <protection locked="0"/>
    </xf>
    <xf numFmtId="165" fontId="31" fillId="8" borderId="28" xfId="0" applyNumberFormat="1" applyFont="1" applyFill="1" applyBorder="1" applyAlignment="1" applyProtection="1">
      <alignment vertical="center"/>
      <protection locked="0"/>
    </xf>
    <xf numFmtId="165" fontId="31" fillId="16" borderId="34" xfId="0" applyNumberFormat="1" applyFont="1" applyFill="1" applyBorder="1" applyAlignment="1" applyProtection="1">
      <alignment vertical="center"/>
      <protection hidden="1"/>
    </xf>
    <xf numFmtId="0" fontId="3" fillId="16" borderId="15" xfId="0" applyFont="1" applyFill="1" applyBorder="1" applyAlignment="1" applyProtection="1">
      <alignment vertical="center"/>
      <protection hidden="1"/>
    </xf>
    <xf numFmtId="0" fontId="3" fillId="16" borderId="78" xfId="0" applyFont="1" applyFill="1" applyBorder="1" applyAlignment="1" applyProtection="1">
      <alignment vertical="center"/>
      <protection hidden="1"/>
    </xf>
    <xf numFmtId="14" fontId="0" fillId="0" borderId="32" xfId="0" applyNumberFormat="1" applyBorder="1" applyAlignment="1">
      <alignment vertical="center"/>
    </xf>
    <xf numFmtId="165" fontId="31" fillId="8" borderId="12" xfId="0" applyNumberFormat="1" applyFont="1" applyFill="1" applyBorder="1" applyAlignment="1" applyProtection="1">
      <alignment vertical="center"/>
      <protection locked="0"/>
    </xf>
    <xf numFmtId="165" fontId="26" fillId="8" borderId="1" xfId="0" applyNumberFormat="1" applyFont="1" applyFill="1" applyBorder="1" applyAlignment="1" applyProtection="1">
      <alignment horizontal="right" vertical="center"/>
      <protection locked="0"/>
    </xf>
    <xf numFmtId="9" fontId="21" fillId="8" borderId="1" xfId="1" applyFont="1" applyFill="1" applyBorder="1"/>
    <xf numFmtId="165" fontId="31" fillId="14" borderId="1" xfId="3" applyFont="1" applyFill="1" applyBorder="1" applyAlignment="1" applyProtection="1">
      <alignment vertical="center" wrapText="1"/>
      <protection hidden="1"/>
    </xf>
    <xf numFmtId="44" fontId="0" fillId="0" borderId="0" xfId="0" applyNumberFormat="1" applyAlignment="1" applyProtection="1">
      <alignment vertical="center"/>
      <protection hidden="1"/>
    </xf>
    <xf numFmtId="0" fontId="0" fillId="0" borderId="8" xfId="0" applyBorder="1" applyAlignment="1">
      <alignment horizontal="center"/>
    </xf>
    <xf numFmtId="0" fontId="1" fillId="27" borderId="10" xfId="0" applyFont="1" applyFill="1" applyBorder="1" applyAlignment="1">
      <alignment horizontal="center" vertical="center" wrapText="1"/>
    </xf>
    <xf numFmtId="0" fontId="36" fillId="27" borderId="10" xfId="0" applyFont="1" applyFill="1" applyBorder="1" applyAlignment="1">
      <alignment horizontal="center" vertical="center" wrapText="1"/>
    </xf>
    <xf numFmtId="0" fontId="36" fillId="27" borderId="1" xfId="0" applyFont="1" applyFill="1" applyBorder="1" applyAlignment="1">
      <alignment horizontal="center" vertical="center" wrapText="1"/>
    </xf>
    <xf numFmtId="0" fontId="1" fillId="27" borderId="1" xfId="0" applyFont="1" applyFill="1" applyBorder="1" applyAlignment="1">
      <alignment horizontal="center" vertical="center" wrapText="1"/>
    </xf>
    <xf numFmtId="0" fontId="36" fillId="27" borderId="4" xfId="0" applyFont="1" applyFill="1" applyBorder="1" applyAlignment="1">
      <alignment horizontal="center" vertical="center" wrapText="1"/>
    </xf>
    <xf numFmtId="0" fontId="36" fillId="27" borderId="7" xfId="0" applyFont="1" applyFill="1" applyBorder="1" applyAlignment="1">
      <alignment horizontal="center" vertical="center" wrapText="1"/>
    </xf>
    <xf numFmtId="0" fontId="36" fillId="27" borderId="10" xfId="0" applyFont="1" applyFill="1" applyBorder="1" applyAlignment="1">
      <alignment horizontal="left" vertical="center" wrapText="1"/>
    </xf>
    <xf numFmtId="0" fontId="29" fillId="0" borderId="22" xfId="4" quotePrefix="1" applyFont="1" applyBorder="1" applyAlignment="1" applyProtection="1">
      <alignment horizontal="left" vertical="center" wrapText="1"/>
      <protection hidden="1"/>
    </xf>
    <xf numFmtId="0" fontId="29" fillId="0" borderId="23" xfId="4" quotePrefix="1" applyFont="1" applyBorder="1" applyAlignment="1" applyProtection="1">
      <alignment horizontal="left" vertical="center" wrapText="1"/>
      <protection hidden="1"/>
    </xf>
    <xf numFmtId="4" fontId="29" fillId="3" borderId="20" xfId="4" applyNumberFormat="1" applyFont="1" applyFill="1" applyBorder="1" applyAlignment="1" applyProtection="1">
      <alignment horizontal="left" vertical="center" wrapText="1"/>
      <protection hidden="1"/>
    </xf>
    <xf numFmtId="4" fontId="29" fillId="3" borderId="1" xfId="4" applyNumberFormat="1" applyFont="1" applyFill="1" applyBorder="1" applyAlignment="1" applyProtection="1">
      <alignment horizontal="left" vertical="center" wrapText="1"/>
      <protection hidden="1"/>
    </xf>
    <xf numFmtId="0" fontId="29" fillId="0" borderId="20" xfId="4" applyFont="1" applyBorder="1" applyAlignment="1" applyProtection="1">
      <alignment horizontal="left" vertical="center" wrapText="1"/>
      <protection hidden="1"/>
    </xf>
    <xf numFmtId="0" fontId="29" fillId="0" borderId="1" xfId="4" applyFont="1" applyBorder="1" applyAlignment="1" applyProtection="1">
      <alignment horizontal="left" vertical="center" wrapText="1"/>
      <protection hidden="1"/>
    </xf>
    <xf numFmtId="0" fontId="26" fillId="0" borderId="20" xfId="0" applyFont="1" applyBorder="1" applyAlignment="1" applyProtection="1">
      <alignment horizontal="left" vertical="center" wrapText="1"/>
      <protection hidden="1"/>
    </xf>
    <xf numFmtId="0" fontId="26" fillId="0" borderId="1" xfId="0" applyFont="1" applyBorder="1" applyAlignment="1" applyProtection="1">
      <alignment horizontal="left" vertical="center" wrapText="1"/>
      <protection hidden="1"/>
    </xf>
    <xf numFmtId="0" fontId="29" fillId="0" borderId="22" xfId="4" applyFont="1" applyBorder="1" applyAlignment="1" applyProtection="1">
      <alignment horizontal="left" vertical="center"/>
      <protection hidden="1"/>
    </xf>
    <xf numFmtId="0" fontId="29" fillId="0" borderId="23" xfId="4" applyFont="1" applyBorder="1" applyAlignment="1" applyProtection="1">
      <alignment horizontal="left" vertical="center"/>
      <protection hidden="1"/>
    </xf>
    <xf numFmtId="0" fontId="3" fillId="15" borderId="24" xfId="0" applyFont="1" applyFill="1" applyBorder="1" applyAlignment="1" applyProtection="1">
      <alignment horizontal="left" vertical="center" wrapText="1"/>
      <protection hidden="1"/>
    </xf>
    <xf numFmtId="0" fontId="3" fillId="15" borderId="25" xfId="0" applyFont="1" applyFill="1" applyBorder="1" applyAlignment="1" applyProtection="1">
      <alignment horizontal="left" vertical="center" wrapText="1"/>
      <protection hidden="1"/>
    </xf>
    <xf numFmtId="0" fontId="29" fillId="0" borderId="20" xfId="4" applyFont="1" applyBorder="1" applyAlignment="1" applyProtection="1">
      <alignment horizontal="left" vertical="center"/>
      <protection hidden="1"/>
    </xf>
    <xf numFmtId="0" fontId="29" fillId="0" borderId="1" xfId="4" applyFont="1" applyBorder="1" applyAlignment="1" applyProtection="1">
      <alignment horizontal="left" vertical="center"/>
      <protection hidden="1"/>
    </xf>
    <xf numFmtId="0" fontId="29" fillId="0" borderId="24" xfId="4" applyFont="1" applyBorder="1" applyAlignment="1" applyProtection="1">
      <alignment horizontal="left" vertical="center" wrapText="1"/>
      <protection hidden="1"/>
    </xf>
    <xf numFmtId="0" fontId="29" fillId="0" borderId="25" xfId="4" applyFont="1" applyBorder="1" applyAlignment="1" applyProtection="1">
      <alignment horizontal="left" vertical="center" wrapText="1"/>
      <protection hidden="1"/>
    </xf>
    <xf numFmtId="0" fontId="3" fillId="16" borderId="43" xfId="0" applyFont="1" applyFill="1" applyBorder="1" applyAlignment="1" applyProtection="1">
      <alignment horizontal="left" vertical="center" wrapText="1"/>
      <protection hidden="1"/>
    </xf>
    <xf numFmtId="0" fontId="3" fillId="16" borderId="53" xfId="0" applyFont="1" applyFill="1" applyBorder="1" applyAlignment="1" applyProtection="1">
      <alignment horizontal="left" vertical="center" wrapText="1"/>
      <protection hidden="1"/>
    </xf>
    <xf numFmtId="0" fontId="24" fillId="16" borderId="47" xfId="4" applyFill="1" applyBorder="1" applyAlignment="1">
      <alignment horizontal="left" vertical="center"/>
    </xf>
    <xf numFmtId="0" fontId="24" fillId="16" borderId="50" xfId="4" applyFill="1" applyBorder="1" applyAlignment="1">
      <alignment horizontal="left" vertical="center"/>
    </xf>
    <xf numFmtId="0" fontId="24" fillId="16" borderId="51" xfId="4" applyFill="1" applyBorder="1" applyAlignment="1">
      <alignment horizontal="left" vertical="center"/>
    </xf>
    <xf numFmtId="0" fontId="12" fillId="17" borderId="31" xfId="0" applyFont="1" applyFill="1" applyBorder="1" applyAlignment="1">
      <alignment horizontal="center"/>
    </xf>
    <xf numFmtId="0" fontId="12" fillId="17" borderId="32" xfId="0" applyFont="1" applyFill="1" applyBorder="1" applyAlignment="1">
      <alignment horizontal="center"/>
    </xf>
    <xf numFmtId="0" fontId="12" fillId="17" borderId="33" xfId="0" applyFont="1" applyFill="1" applyBorder="1" applyAlignment="1">
      <alignment horizontal="center"/>
    </xf>
    <xf numFmtId="0" fontId="6" fillId="16" borderId="15" xfId="0" applyFont="1" applyFill="1" applyBorder="1" applyAlignment="1">
      <alignment horizontal="center" vertical="center" wrapText="1"/>
    </xf>
    <xf numFmtId="0" fontId="6" fillId="16" borderId="16" xfId="0" applyFont="1" applyFill="1" applyBorder="1" applyAlignment="1">
      <alignment horizontal="center" vertical="center" wrapText="1"/>
    </xf>
    <xf numFmtId="0" fontId="24" fillId="16" borderId="42" xfId="4" applyFill="1" applyBorder="1" applyAlignment="1">
      <alignment horizontal="left" vertical="center"/>
    </xf>
    <xf numFmtId="0" fontId="24" fillId="16" borderId="11" xfId="4" applyFill="1" applyBorder="1" applyAlignment="1">
      <alignment horizontal="left" vertical="center"/>
    </xf>
    <xf numFmtId="0" fontId="24" fillId="16" borderId="12" xfId="4" applyFill="1" applyBorder="1" applyAlignment="1">
      <alignment horizontal="left" vertical="center"/>
    </xf>
    <xf numFmtId="0" fontId="2" fillId="16" borderId="42" xfId="0" applyFont="1" applyFill="1" applyBorder="1" applyAlignment="1">
      <alignment horizontal="left" vertical="center"/>
    </xf>
    <xf numFmtId="0" fontId="2" fillId="16" borderId="11" xfId="0" applyFont="1" applyFill="1" applyBorder="1" applyAlignment="1">
      <alignment horizontal="left" vertical="center"/>
    </xf>
    <xf numFmtId="0" fontId="2" fillId="16" borderId="12" xfId="0" applyFont="1" applyFill="1" applyBorder="1" applyAlignment="1">
      <alignment horizontal="left" vertical="center"/>
    </xf>
    <xf numFmtId="0" fontId="4" fillId="16" borderId="42" xfId="0" applyFont="1" applyFill="1" applyBorder="1" applyAlignment="1">
      <alignment horizontal="left" vertical="center"/>
    </xf>
    <xf numFmtId="0" fontId="4" fillId="16" borderId="11" xfId="0" applyFont="1" applyFill="1" applyBorder="1" applyAlignment="1">
      <alignment horizontal="left" vertical="center"/>
    </xf>
    <xf numFmtId="0" fontId="4" fillId="16" borderId="12" xfId="0" applyFont="1" applyFill="1" applyBorder="1" applyAlignment="1">
      <alignment horizontal="left" vertical="center"/>
    </xf>
    <xf numFmtId="0" fontId="24" fillId="16" borderId="43" xfId="4" applyFill="1" applyBorder="1" applyAlignment="1">
      <alignment horizontal="left" vertical="center"/>
    </xf>
    <xf numFmtId="0" fontId="24" fillId="16" borderId="52" xfId="4" applyFill="1" applyBorder="1" applyAlignment="1">
      <alignment horizontal="left" vertical="center"/>
    </xf>
    <xf numFmtId="0" fontId="24" fillId="16" borderId="53" xfId="4" applyFill="1" applyBorder="1" applyAlignment="1">
      <alignment horizontal="left" vertical="center"/>
    </xf>
    <xf numFmtId="0" fontId="6" fillId="16" borderId="31" xfId="0" applyFont="1" applyFill="1" applyBorder="1" applyAlignment="1">
      <alignment horizontal="center" vertical="center" wrapText="1"/>
    </xf>
    <xf numFmtId="0" fontId="6" fillId="16" borderId="32" xfId="0" applyFont="1" applyFill="1" applyBorder="1" applyAlignment="1">
      <alignment horizontal="center" vertical="center" wrapText="1"/>
    </xf>
    <xf numFmtId="0" fontId="6" fillId="16" borderId="33" xfId="0" applyFont="1" applyFill="1" applyBorder="1" applyAlignment="1">
      <alignment horizontal="center" vertical="center" wrapText="1"/>
    </xf>
    <xf numFmtId="0" fontId="6" fillId="16" borderId="49" xfId="0" applyFont="1" applyFill="1" applyBorder="1" applyAlignment="1">
      <alignment horizontal="center" vertical="center" wrapText="1"/>
    </xf>
    <xf numFmtId="0" fontId="2" fillId="16" borderId="10" xfId="0" applyFont="1" applyFill="1" applyBorder="1" applyAlignment="1">
      <alignment horizontal="center" vertical="center"/>
    </xf>
    <xf numFmtId="0" fontId="2" fillId="16" borderId="12" xfId="0" applyFont="1" applyFill="1" applyBorder="1" applyAlignment="1">
      <alignment horizontal="center" vertical="center"/>
    </xf>
    <xf numFmtId="0" fontId="0" fillId="18" borderId="10" xfId="0" applyFill="1" applyBorder="1" applyAlignment="1">
      <alignment horizontal="left" vertical="center"/>
    </xf>
    <xf numFmtId="0" fontId="0" fillId="18" borderId="11" xfId="0" applyFill="1" applyBorder="1" applyAlignment="1">
      <alignment horizontal="left" vertical="center"/>
    </xf>
    <xf numFmtId="0" fontId="0" fillId="18" borderId="12" xfId="0" applyFill="1" applyBorder="1" applyAlignment="1">
      <alignment horizontal="left" vertical="center"/>
    </xf>
    <xf numFmtId="0" fontId="2" fillId="18" borderId="1" xfId="0" applyFont="1" applyFill="1" applyBorder="1" applyAlignment="1">
      <alignment horizontal="left" vertical="center"/>
    </xf>
    <xf numFmtId="0" fontId="0" fillId="18" borderId="1" xfId="0" applyFill="1" applyBorder="1" applyAlignment="1">
      <alignment horizontal="left" vertical="center" wrapText="1"/>
    </xf>
    <xf numFmtId="0" fontId="6" fillId="16" borderId="1" xfId="0" applyFont="1" applyFill="1" applyBorder="1" applyAlignment="1">
      <alignment horizontal="center" vertical="center" wrapText="1"/>
    </xf>
    <xf numFmtId="0" fontId="4" fillId="15" borderId="31" xfId="0" applyFont="1" applyFill="1" applyBorder="1" applyAlignment="1">
      <alignment horizontal="center" vertical="center"/>
    </xf>
    <xf numFmtId="0" fontId="4" fillId="15" borderId="32" xfId="0" applyFont="1" applyFill="1" applyBorder="1" applyAlignment="1">
      <alignment horizontal="center" vertical="center"/>
    </xf>
    <xf numFmtId="0" fontId="4" fillId="15" borderId="34" xfId="0" applyFont="1" applyFill="1" applyBorder="1" applyAlignment="1">
      <alignment horizontal="center" vertical="center"/>
    </xf>
    <xf numFmtId="0" fontId="19" fillId="0" borderId="0" xfId="0" applyFont="1" applyAlignment="1">
      <alignment horizontal="left" vertical="center" wrapText="1" readingOrder="1"/>
    </xf>
    <xf numFmtId="0" fontId="14" fillId="16" borderId="31" xfId="0" applyFont="1" applyFill="1" applyBorder="1" applyAlignment="1">
      <alignment horizontal="center" vertical="center"/>
    </xf>
    <xf numFmtId="0" fontId="14" fillId="16" borderId="32" xfId="0" applyFont="1" applyFill="1" applyBorder="1" applyAlignment="1">
      <alignment horizontal="center" vertical="center"/>
    </xf>
    <xf numFmtId="0" fontId="14" fillId="16" borderId="34" xfId="0" applyFont="1" applyFill="1" applyBorder="1" applyAlignment="1">
      <alignment horizontal="center" vertical="center"/>
    </xf>
    <xf numFmtId="0" fontId="14" fillId="16" borderId="30" xfId="0" applyFont="1" applyFill="1" applyBorder="1" applyAlignment="1">
      <alignment horizontal="center" vertical="center"/>
    </xf>
    <xf numFmtId="0" fontId="14" fillId="16" borderId="33" xfId="0" applyFont="1" applyFill="1" applyBorder="1" applyAlignment="1">
      <alignment horizontal="center" vertical="center"/>
    </xf>
    <xf numFmtId="0" fontId="4" fillId="16" borderId="1" xfId="0" applyFont="1" applyFill="1" applyBorder="1" applyAlignment="1">
      <alignment horizontal="left" vertical="center"/>
    </xf>
    <xf numFmtId="0" fontId="13" fillId="17" borderId="31" xfId="0" applyFont="1" applyFill="1" applyBorder="1" applyAlignment="1">
      <alignment horizontal="center" vertical="center" wrapText="1"/>
    </xf>
    <xf numFmtId="0" fontId="13" fillId="17" borderId="32" xfId="0" applyFont="1" applyFill="1" applyBorder="1" applyAlignment="1">
      <alignment horizontal="center" vertical="center" wrapText="1"/>
    </xf>
    <xf numFmtId="0" fontId="13" fillId="17" borderId="33" xfId="0" applyFont="1" applyFill="1" applyBorder="1" applyAlignment="1">
      <alignment horizontal="center" vertical="center" wrapText="1"/>
    </xf>
    <xf numFmtId="0" fontId="4" fillId="16" borderId="10" xfId="0" applyFont="1" applyFill="1" applyBorder="1" applyAlignment="1">
      <alignment horizontal="left" vertical="center"/>
    </xf>
    <xf numFmtId="0" fontId="4" fillId="17" borderId="35" xfId="0" applyFont="1" applyFill="1" applyBorder="1" applyAlignment="1">
      <alignment horizontal="center"/>
    </xf>
    <xf numFmtId="0" fontId="4" fillId="17" borderId="36" xfId="0" applyFont="1" applyFill="1" applyBorder="1" applyAlignment="1">
      <alignment horizontal="center"/>
    </xf>
    <xf numFmtId="0" fontId="4" fillId="17" borderId="37" xfId="0" applyFont="1" applyFill="1" applyBorder="1" applyAlignment="1">
      <alignment horizontal="center"/>
    </xf>
    <xf numFmtId="0" fontId="4" fillId="16" borderId="20" xfId="0" applyFont="1" applyFill="1" applyBorder="1" applyAlignment="1">
      <alignment horizontal="left" vertical="center"/>
    </xf>
    <xf numFmtId="0" fontId="4" fillId="16" borderId="24" xfId="0" applyFont="1" applyFill="1" applyBorder="1" applyAlignment="1">
      <alignment horizontal="left" vertical="center"/>
    </xf>
    <xf numFmtId="0" fontId="4" fillId="16" borderId="25" xfId="0" applyFont="1" applyFill="1" applyBorder="1" applyAlignment="1">
      <alignment horizontal="left" vertical="center"/>
    </xf>
    <xf numFmtId="0" fontId="4" fillId="15" borderId="15" xfId="0" applyFont="1" applyFill="1" applyBorder="1" applyAlignment="1">
      <alignment horizontal="left" vertical="center"/>
    </xf>
    <xf numFmtId="0" fontId="4" fillId="15" borderId="16" xfId="0" applyFont="1" applyFill="1" applyBorder="1" applyAlignment="1">
      <alignment horizontal="left" vertical="center"/>
    </xf>
    <xf numFmtId="0" fontId="2" fillId="16" borderId="18" xfId="0" applyFont="1" applyFill="1" applyBorder="1" applyAlignment="1">
      <alignment horizontal="left" vertical="center"/>
    </xf>
    <xf numFmtId="0" fontId="2" fillId="16" borderId="13" xfId="0" applyFont="1" applyFill="1" applyBorder="1" applyAlignment="1">
      <alignment horizontal="left" vertical="center"/>
    </xf>
    <xf numFmtId="0" fontId="0" fillId="16" borderId="20" xfId="0" applyFill="1" applyBorder="1" applyAlignment="1">
      <alignment horizontal="left" vertical="center"/>
    </xf>
    <xf numFmtId="0" fontId="0" fillId="16" borderId="1" xfId="0" applyFill="1" applyBorder="1" applyAlignment="1">
      <alignment horizontal="left" vertical="center"/>
    </xf>
    <xf numFmtId="0" fontId="9" fillId="16" borderId="20" xfId="0" applyFont="1" applyFill="1" applyBorder="1" applyAlignment="1">
      <alignment horizontal="left" vertical="center"/>
    </xf>
    <xf numFmtId="0" fontId="9" fillId="16" borderId="1" xfId="0" applyFont="1" applyFill="1" applyBorder="1" applyAlignment="1">
      <alignment horizontal="left" vertical="center"/>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5" xfId="0" applyFont="1" applyFill="1" applyBorder="1" applyAlignment="1">
      <alignment horizontal="right"/>
    </xf>
    <xf numFmtId="0" fontId="1" fillId="2" borderId="6" xfId="0" applyFont="1" applyFill="1" applyBorder="1" applyAlignment="1">
      <alignment horizontal="right"/>
    </xf>
    <xf numFmtId="0" fontId="0" fillId="20" borderId="7" xfId="0" applyFill="1" applyBorder="1" applyAlignment="1">
      <alignment horizontal="left"/>
    </xf>
    <xf numFmtId="0" fontId="0" fillId="20" borderId="8" xfId="0" applyFill="1" applyBorder="1" applyAlignment="1">
      <alignment horizontal="left"/>
    </xf>
    <xf numFmtId="10" fontId="0" fillId="20" borderId="8" xfId="0" applyNumberFormat="1" applyFill="1" applyBorder="1" applyAlignment="1">
      <alignment horizontal="right"/>
    </xf>
    <xf numFmtId="0" fontId="0" fillId="20" borderId="9" xfId="0" applyFill="1" applyBorder="1" applyAlignment="1">
      <alignment horizontal="right"/>
    </xf>
    <xf numFmtId="168" fontId="0" fillId="3" borderId="0" xfId="0" applyNumberFormat="1" applyFill="1" applyAlignment="1">
      <alignment horizontal="right"/>
    </xf>
    <xf numFmtId="168" fontId="0" fillId="3" borderId="3" xfId="0" applyNumberFormat="1" applyFill="1" applyBorder="1" applyAlignment="1">
      <alignment horizontal="right"/>
    </xf>
    <xf numFmtId="1" fontId="0" fillId="3" borderId="0" xfId="0" applyNumberFormat="1" applyFill="1" applyAlignment="1">
      <alignment horizontal="right"/>
    </xf>
    <xf numFmtId="1" fontId="0" fillId="3" borderId="3" xfId="0" applyNumberFormat="1" applyFill="1" applyBorder="1" applyAlignment="1">
      <alignment horizontal="right"/>
    </xf>
    <xf numFmtId="0" fontId="0" fillId="3" borderId="7" xfId="0" applyFill="1" applyBorder="1" applyAlignment="1">
      <alignment horizontal="left"/>
    </xf>
    <xf numFmtId="0" fontId="0" fillId="3" borderId="8" xfId="0" applyFill="1" applyBorder="1" applyAlignment="1">
      <alignment horizontal="left"/>
    </xf>
    <xf numFmtId="0" fontId="0" fillId="0" borderId="8" xfId="0" applyBorder="1" applyAlignment="1">
      <alignment horizontal="right"/>
    </xf>
    <xf numFmtId="0" fontId="0" fillId="0" borderId="9" xfId="0" applyBorder="1" applyAlignment="1">
      <alignment horizontal="right"/>
    </xf>
    <xf numFmtId="0" fontId="4" fillId="3" borderId="10" xfId="0" applyFont="1" applyFill="1" applyBorder="1" applyAlignment="1">
      <alignment horizontal="center"/>
    </xf>
    <xf numFmtId="0" fontId="1" fillId="3" borderId="12" xfId="0" applyFont="1" applyFill="1" applyBorder="1" applyAlignment="1">
      <alignment horizontal="center"/>
    </xf>
    <xf numFmtId="168" fontId="1" fillId="3" borderId="0" xfId="0" applyNumberFormat="1" applyFont="1" applyFill="1" applyAlignment="1">
      <alignment horizontal="right"/>
    </xf>
    <xf numFmtId="0" fontId="0" fillId="3" borderId="2" xfId="0" applyFill="1" applyBorder="1" applyAlignment="1">
      <alignment horizontal="left"/>
    </xf>
    <xf numFmtId="0" fontId="0" fillId="3" borderId="0" xfId="0" applyFill="1" applyAlignment="1">
      <alignment horizontal="left"/>
    </xf>
    <xf numFmtId="0" fontId="0" fillId="3" borderId="3" xfId="0" applyFill="1" applyBorder="1" applyAlignment="1">
      <alignment horizontal="right"/>
    </xf>
    <xf numFmtId="0" fontId="0" fillId="14" borderId="7" xfId="0" applyFill="1" applyBorder="1" applyAlignment="1">
      <alignment horizontal="left"/>
    </xf>
    <xf numFmtId="0" fontId="0" fillId="14" borderId="8" xfId="0" applyFill="1" applyBorder="1" applyAlignment="1">
      <alignment horizontal="left"/>
    </xf>
    <xf numFmtId="10" fontId="0" fillId="14" borderId="8" xfId="0" applyNumberFormat="1" applyFill="1" applyBorder="1" applyAlignment="1">
      <alignment horizontal="right"/>
    </xf>
    <xf numFmtId="0" fontId="0" fillId="14" borderId="9" xfId="0" applyFill="1" applyBorder="1" applyAlignment="1">
      <alignment horizontal="right"/>
    </xf>
    <xf numFmtId="168" fontId="2" fillId="3" borderId="0" xfId="0" applyNumberFormat="1" applyFont="1" applyFill="1" applyAlignment="1">
      <alignment horizontal="right"/>
    </xf>
    <xf numFmtId="10" fontId="0" fillId="3" borderId="0" xfId="0" applyNumberFormat="1" applyFill="1" applyAlignment="1">
      <alignment horizontal="right"/>
    </xf>
    <xf numFmtId="0" fontId="0" fillId="3" borderId="0" xfId="0" applyFill="1" applyAlignment="1">
      <alignment horizontal="right"/>
    </xf>
    <xf numFmtId="0" fontId="0" fillId="6" borderId="10" xfId="0" applyFill="1" applyBorder="1" applyAlignment="1">
      <alignment horizontal="center"/>
    </xf>
    <xf numFmtId="0" fontId="0" fillId="6" borderId="11" xfId="0" applyFill="1" applyBorder="1" applyAlignment="1">
      <alignment horizontal="center"/>
    </xf>
    <xf numFmtId="0" fontId="0" fillId="6" borderId="12" xfId="0" applyFill="1" applyBorder="1" applyAlignment="1">
      <alignment horizontal="center"/>
    </xf>
    <xf numFmtId="0" fontId="0" fillId="8" borderId="1" xfId="0" applyFill="1" applyBorder="1" applyAlignment="1">
      <alignment horizontal="center"/>
    </xf>
    <xf numFmtId="0" fontId="0" fillId="4" borderId="4" xfId="0" applyFill="1" applyBorder="1" applyAlignment="1">
      <alignment horizontal="left"/>
    </xf>
    <xf numFmtId="0" fontId="0" fillId="4" borderId="5" xfId="0" applyFill="1" applyBorder="1" applyAlignment="1">
      <alignment horizontal="left"/>
    </xf>
    <xf numFmtId="0" fontId="0" fillId="6" borderId="2" xfId="0" applyFill="1" applyBorder="1" applyAlignment="1">
      <alignment horizontal="left"/>
    </xf>
    <xf numFmtId="0" fontId="0" fillId="6" borderId="0" xfId="0" applyFill="1" applyAlignment="1">
      <alignment horizontal="left"/>
    </xf>
    <xf numFmtId="0" fontId="0" fillId="8" borderId="2" xfId="0" applyFill="1" applyBorder="1" applyAlignment="1">
      <alignment horizontal="left"/>
    </xf>
    <xf numFmtId="0" fontId="0" fillId="8" borderId="0" xfId="0" applyFill="1" applyAlignment="1">
      <alignment horizontal="left"/>
    </xf>
    <xf numFmtId="0" fontId="2" fillId="8" borderId="0" xfId="0" applyFont="1" applyFill="1" applyAlignment="1">
      <alignment horizontal="right"/>
    </xf>
    <xf numFmtId="0" fontId="2" fillId="8" borderId="3" xfId="0" applyFont="1" applyFill="1" applyBorder="1" applyAlignment="1">
      <alignment horizontal="right"/>
    </xf>
    <xf numFmtId="168" fontId="2" fillId="8" borderId="0" xfId="0" applyNumberFormat="1" applyFont="1" applyFill="1" applyAlignment="1">
      <alignment horizontal="right"/>
    </xf>
    <xf numFmtId="168" fontId="2" fillId="8" borderId="3" xfId="0" applyNumberFormat="1" applyFont="1" applyFill="1" applyBorder="1" applyAlignment="1">
      <alignment horizontal="right"/>
    </xf>
    <xf numFmtId="168" fontId="2" fillId="8" borderId="8" xfId="0" applyNumberFormat="1" applyFont="1" applyFill="1" applyBorder="1" applyAlignment="1">
      <alignment horizontal="right"/>
    </xf>
    <xf numFmtId="168" fontId="2" fillId="8" borderId="9" xfId="0" applyNumberFormat="1" applyFont="1" applyFill="1" applyBorder="1" applyAlignment="1">
      <alignment horizontal="right"/>
    </xf>
    <xf numFmtId="0" fontId="3" fillId="3" borderId="0" xfId="0" applyFont="1" applyFill="1" applyAlignment="1">
      <alignment horizontal="left"/>
    </xf>
    <xf numFmtId="0" fontId="2" fillId="3" borderId="0" xfId="0" applyFont="1" applyFill="1" applyAlignment="1">
      <alignment horizontal="right"/>
    </xf>
    <xf numFmtId="168" fontId="2" fillId="6" borderId="8" xfId="0" applyNumberFormat="1" applyFont="1" applyFill="1" applyBorder="1" applyAlignment="1">
      <alignment horizontal="right"/>
    </xf>
    <xf numFmtId="168" fontId="2" fillId="6" borderId="9" xfId="0" applyNumberFormat="1" applyFont="1" applyFill="1" applyBorder="1" applyAlignment="1">
      <alignment horizontal="right"/>
    </xf>
    <xf numFmtId="168" fontId="2" fillId="6" borderId="0" xfId="0" applyNumberFormat="1" applyFont="1" applyFill="1" applyAlignment="1">
      <alignment horizontal="right"/>
    </xf>
    <xf numFmtId="168" fontId="2" fillId="6" borderId="3" xfId="0" applyNumberFormat="1" applyFont="1" applyFill="1" applyBorder="1" applyAlignment="1">
      <alignment horizontal="right"/>
    </xf>
    <xf numFmtId="0" fontId="4" fillId="3" borderId="12" xfId="0" applyFont="1" applyFill="1" applyBorder="1" applyAlignment="1">
      <alignment horizontal="center"/>
    </xf>
    <xf numFmtId="0" fontId="2" fillId="6" borderId="5" xfId="0" applyFont="1" applyFill="1" applyBorder="1" applyAlignment="1">
      <alignment horizontal="right"/>
    </xf>
    <xf numFmtId="0" fontId="2" fillId="6" borderId="6" xfId="0" applyFont="1" applyFill="1" applyBorder="1" applyAlignment="1">
      <alignment horizontal="right"/>
    </xf>
    <xf numFmtId="0" fontId="0" fillId="14" borderId="10" xfId="0" applyFill="1" applyBorder="1" applyAlignment="1">
      <alignment horizontal="center"/>
    </xf>
    <xf numFmtId="0" fontId="0" fillId="14" borderId="11" xfId="0" applyFill="1" applyBorder="1" applyAlignment="1">
      <alignment horizontal="center"/>
    </xf>
    <xf numFmtId="0" fontId="0" fillId="14" borderId="12" xfId="0" applyFill="1" applyBorder="1" applyAlignment="1">
      <alignment horizontal="center"/>
    </xf>
    <xf numFmtId="0" fontId="2" fillId="14" borderId="0" xfId="0" applyFont="1" applyFill="1" applyAlignment="1">
      <alignment horizontal="right"/>
    </xf>
    <xf numFmtId="0" fontId="2" fillId="14" borderId="3" xfId="0" applyFont="1" applyFill="1" applyBorder="1" applyAlignment="1">
      <alignment horizontal="right"/>
    </xf>
    <xf numFmtId="168" fontId="2" fillId="14" borderId="0" xfId="0" applyNumberFormat="1" applyFont="1" applyFill="1" applyAlignment="1">
      <alignment horizontal="right"/>
    </xf>
    <xf numFmtId="168" fontId="2" fillId="14" borderId="3" xfId="0" applyNumberFormat="1" applyFont="1" applyFill="1" applyBorder="1" applyAlignment="1">
      <alignment horizontal="right"/>
    </xf>
    <xf numFmtId="168" fontId="2" fillId="14" borderId="8" xfId="0" applyNumberFormat="1" applyFont="1" applyFill="1" applyBorder="1" applyAlignment="1">
      <alignment horizontal="right"/>
    </xf>
    <xf numFmtId="168" fontId="2" fillId="14" borderId="9" xfId="0" applyNumberFormat="1" applyFont="1" applyFill="1" applyBorder="1" applyAlignment="1">
      <alignment horizontal="right"/>
    </xf>
    <xf numFmtId="0" fontId="0" fillId="22" borderId="10" xfId="0" applyFill="1" applyBorder="1" applyAlignment="1">
      <alignment horizontal="center"/>
    </xf>
    <xf numFmtId="0" fontId="0" fillId="22" borderId="11" xfId="0" applyFill="1" applyBorder="1" applyAlignment="1">
      <alignment horizontal="center"/>
    </xf>
    <xf numFmtId="0" fontId="0" fillId="22" borderId="12" xfId="0" applyFill="1" applyBorder="1" applyAlignment="1">
      <alignment horizontal="center"/>
    </xf>
    <xf numFmtId="0" fontId="2" fillId="22" borderId="0" xfId="0" applyFont="1" applyFill="1" applyAlignment="1">
      <alignment horizontal="right"/>
    </xf>
    <xf numFmtId="0" fontId="2" fillId="22" borderId="3" xfId="0" applyFont="1" applyFill="1" applyBorder="1" applyAlignment="1">
      <alignment horizontal="right"/>
    </xf>
    <xf numFmtId="168" fontId="2" fillId="22" borderId="0" xfId="0" applyNumberFormat="1" applyFont="1" applyFill="1" applyAlignment="1">
      <alignment horizontal="right"/>
    </xf>
    <xf numFmtId="168" fontId="2" fillId="22" borderId="3" xfId="0" applyNumberFormat="1" applyFont="1" applyFill="1" applyBorder="1" applyAlignment="1">
      <alignment horizontal="right"/>
    </xf>
    <xf numFmtId="168" fontId="2" fillId="22" borderId="8" xfId="0" applyNumberFormat="1" applyFont="1" applyFill="1" applyBorder="1" applyAlignment="1">
      <alignment horizontal="right"/>
    </xf>
    <xf numFmtId="168" fontId="2" fillId="22" borderId="9" xfId="0" applyNumberFormat="1" applyFont="1" applyFill="1" applyBorder="1" applyAlignment="1">
      <alignment horizontal="right"/>
    </xf>
    <xf numFmtId="0" fontId="2" fillId="0" borderId="1" xfId="0" applyFont="1" applyBorder="1" applyAlignment="1">
      <alignment horizontal="center"/>
    </xf>
  </cellXfs>
  <cellStyles count="5">
    <cellStyle name="Čárka" xfId="2" builtinId="3"/>
    <cellStyle name="Hypertextový odkaz" xfId="4" builtinId="8"/>
    <cellStyle name="Měna" xfId="3" builtinId="4"/>
    <cellStyle name="Normální" xfId="0" builtinId="0"/>
    <cellStyle name="Procenta" xfId="1" builtinId="5"/>
  </cellStyles>
  <dxfs count="15">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b/>
        <i val="0"/>
        <condense val="0"/>
        <extend val="0"/>
        <u/>
        <sz val="10"/>
      </font>
      <fill>
        <patternFill patternType="solid">
          <fgColor indexed="26"/>
          <bgColor indexed="4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9999"/>
        </patternFill>
      </fill>
    </dxf>
    <dxf>
      <font>
        <color rgb="FF9C0006"/>
      </font>
      <fill>
        <patternFill>
          <bgColor rgb="FFFFC7CE"/>
        </patternFill>
      </fill>
    </dxf>
    <dxf>
      <fill>
        <patternFill>
          <bgColor rgb="FFFF99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99"/>
      <color rgb="FF00AA9D"/>
      <color rgb="FFF2F2F2"/>
      <color rgb="FFF68F7E"/>
      <color rgb="FFED5917"/>
      <color rgb="FFFF6699"/>
      <color rgb="FFFF7C80"/>
      <color rgb="FFCC0000"/>
      <color rgb="FF9CE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22/10/relationships/richValueRel" Target="richData/richValueRel.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258703</xdr:colOff>
      <xdr:row>0</xdr:row>
      <xdr:rowOff>23518</xdr:rowOff>
    </xdr:from>
    <xdr:to>
      <xdr:col>2</xdr:col>
      <xdr:colOff>6913974</xdr:colOff>
      <xdr:row>0</xdr:row>
      <xdr:rowOff>604543</xdr:rowOff>
    </xdr:to>
    <xdr:pic>
      <xdr:nvPicPr>
        <xdr:cNvPr id="3" name="Obrázek 2">
          <a:extLst>
            <a:ext uri="{FF2B5EF4-FFF2-40B4-BE49-F238E27FC236}">
              <a16:creationId xmlns:a16="http://schemas.microsoft.com/office/drawing/2014/main" id="{DD036DC6-563E-4BCC-9C12-7C8FCD681B0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800" b="14875"/>
        <a:stretch/>
      </xdr:blipFill>
      <xdr:spPr>
        <a:xfrm>
          <a:off x="1234722" y="23518"/>
          <a:ext cx="7772400" cy="581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1967592</xdr:colOff>
      <xdr:row>0</xdr:row>
      <xdr:rowOff>0</xdr:rowOff>
    </xdr:from>
    <xdr:to>
      <xdr:col>7</xdr:col>
      <xdr:colOff>453117</xdr:colOff>
      <xdr:row>0</xdr:row>
      <xdr:rowOff>581025</xdr:rowOff>
    </xdr:to>
    <xdr:pic>
      <xdr:nvPicPr>
        <xdr:cNvPr id="6" name="Obrázek 5">
          <a:extLst>
            <a:ext uri="{FF2B5EF4-FFF2-40B4-BE49-F238E27FC236}">
              <a16:creationId xmlns:a16="http://schemas.microsoft.com/office/drawing/2014/main" id="{3368AFB1-AA55-9CD6-72BA-F440D48C7EC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800" b="14875"/>
        <a:stretch/>
      </xdr:blipFill>
      <xdr:spPr>
        <a:xfrm>
          <a:off x="2226128" y="0"/>
          <a:ext cx="8440510" cy="581025"/>
        </a:xfrm>
        <a:prstGeom prst="rect">
          <a:avLst/>
        </a:prstGeom>
      </xdr:spPr>
    </xdr:pic>
    <xdr:clientData/>
  </xdr:twoCellAnchor>
  <xdr:twoCellAnchor editAs="oneCell">
    <xdr:from>
      <xdr:col>11</xdr:col>
      <xdr:colOff>2299608</xdr:colOff>
      <xdr:row>0</xdr:row>
      <xdr:rowOff>0</xdr:rowOff>
    </xdr:from>
    <xdr:to>
      <xdr:col>18</xdr:col>
      <xdr:colOff>770965</xdr:colOff>
      <xdr:row>0</xdr:row>
      <xdr:rowOff>581025</xdr:rowOff>
    </xdr:to>
    <xdr:pic>
      <xdr:nvPicPr>
        <xdr:cNvPr id="7" name="Obrázek 6">
          <a:extLst>
            <a:ext uri="{FF2B5EF4-FFF2-40B4-BE49-F238E27FC236}">
              <a16:creationId xmlns:a16="http://schemas.microsoft.com/office/drawing/2014/main" id="{BFD45FFB-5B21-4C89-ABE5-68EC3CC8FA8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800" b="14875"/>
        <a:stretch/>
      </xdr:blipFill>
      <xdr:spPr>
        <a:xfrm>
          <a:off x="16138072" y="0"/>
          <a:ext cx="8349342" cy="581025"/>
        </a:xfrm>
        <a:prstGeom prst="rect">
          <a:avLst/>
        </a:prstGeom>
      </xdr:spPr>
    </xdr:pic>
    <xdr:clientData/>
  </xdr:twoCellAnchor>
  <xdr:twoCellAnchor editAs="oneCell">
    <xdr:from>
      <xdr:col>25</xdr:col>
      <xdr:colOff>27215</xdr:colOff>
      <xdr:row>0</xdr:row>
      <xdr:rowOff>0</xdr:rowOff>
    </xdr:from>
    <xdr:to>
      <xdr:col>34</xdr:col>
      <xdr:colOff>38099</xdr:colOff>
      <xdr:row>0</xdr:row>
      <xdr:rowOff>581025</xdr:rowOff>
    </xdr:to>
    <xdr:pic>
      <xdr:nvPicPr>
        <xdr:cNvPr id="8" name="Obrázek 7">
          <a:extLst>
            <a:ext uri="{FF2B5EF4-FFF2-40B4-BE49-F238E27FC236}">
              <a16:creationId xmlns:a16="http://schemas.microsoft.com/office/drawing/2014/main" id="{396E337D-9198-4E37-BD0F-FFCE5D65FB0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800" b="14875"/>
        <a:stretch/>
      </xdr:blipFill>
      <xdr:spPr>
        <a:xfrm>
          <a:off x="29405036" y="0"/>
          <a:ext cx="8349342" cy="581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F/IROP/30%20-%20Ve&#345;ejn&#225;%20podpora/VP%20v%20SC/SC%202.1%20a%202.3/soci&#225;ln&#237;%20bydlen&#237;/PoA%20a%20MODELY%20A,%20B%20-%20fin&#225;ln&#237;/Kopie%20-%20P9_A_Model_doba_pov&#283;&#345;en&#237;_35%20v&#253;zva%20SC%202%201%20v%201%2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kyny pro vyplnění"/>
      <sheetName val="Vstupní data"/>
      <sheetName val="Financni toky"/>
      <sheetName val="Čisté ušetř. nákl. - Kompenzace"/>
      <sheetName val="Čistý souč. zůstatek dotace"/>
      <sheetName val="Financni toky měsíční"/>
      <sheetName val="Čisté uš. náklady měsíční"/>
      <sheetName val="Čistá souč. dotace měsíční"/>
      <sheetName val="Vypočet dotace"/>
      <sheetName val="Seznamy"/>
    </sheetNames>
    <sheetDataSet>
      <sheetData sheetId="0"/>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Pánská Natálie" id="{8E53F7A6-8DAD-48C9-A8BA-5A9D870416D6}" userId="Pánská Natálie" providerId="None"/>
  <person displayName="Pánská Natálie" id="{22417A1F-EB49-4594-A8AD-D65F74AF2E83}" userId="S::npanska@sfpi.cz::dc77ec0d-c030-475a-9b28-d3fe49cb2009" providerId="AD"/>
  <person displayName="Nývltová Natálie" id="{08C15B1E-973D-4AFB-A2D6-780BB425E23A}" userId="S::nnyvltov@sfpi.cz::dc77ec0d-c030-475a-9b28-d3fe49cb2009"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3-12-01T12:46:38.66" personId="{08C15B1E-973D-4AFB-A2D6-780BB425E23A}" id="{495623DE-8EEA-4313-953E-7AAC009F65DC}">
    <text>Calculated automatically.</text>
  </threadedComment>
  <threadedComment ref="B2" dT="2024-04-30T09:51:21.08" personId="{08C15B1E-973D-4AFB-A2D6-780BB425E23A}" id="{6C8315C9-0C3A-43E6-86A9-25A3E0B07999}">
    <text xml:space="preserve">Zde doplňte celkovou podlahovou plochu všech podpořených bytů vč. příslušenství a spol. prostor.
V případě, že jsou součástí bytového domu byty, na které chce klient čerpat podporu, ale tyto byty mají nad 80 m², podpora je poskytována pouze do výše nákladů na výstavbu 80 m² podlahové plochy nájemního bytu. Tzn. že i zde je započítáno max. 80 m² z podlahové plochy bytu.
V případě, že jsou součástí bytového domu i nebytové prostory anebo byty, které nejsou předmětem podpory dle tohoto programu, doplňtě pouze celkovou podlahovou plochu všech podpořených bytů vč. příslušenství a poměrné části spol. prostor. Tzn. že nebytové prostory či jiné byty (vč. příslušenství) se do této celkové podlahové plochy nezapočítávají.
Jedná se o informace, které jsou vyplňovány i v Klientském portálu při podání Žádosti o poskytnutí podpory (popis výstavby).
</text>
  </threadedComment>
  <threadedComment ref="B5" dT="2024-04-30T09:51:07.66" personId="{08C15B1E-973D-4AFB-A2D6-780BB425E23A}" id="{8CAA7AEF-A518-4A6A-B1C2-189A837A50B7}">
    <text>Doba udržitelnosti je minimální doba, po kterou je nutné dodržovat podmínky programu. Je stanovena na dobu splácení úvěru (tzn. maximálně 30 let), minimálně však 20 let.</text>
  </threadedComment>
  <threadedComment ref="G10" dT="2022-11-28T09:32:30.07" personId="{22417A1F-EB49-4594-A8AD-D65F74AF2E83}" id="{806CB8D9-8123-46ED-BB9A-468833075471}">
    <text>Fill in only the yellow cells.</text>
  </threadedComment>
  <threadedComment ref="D11" personId="{8E53F7A6-8DAD-48C9-A8BA-5A9D870416D6}" id="{22E7645F-4DC0-411C-B966-31D53E3E94D9}">
    <text>Hrubý grantový ekvivalent (HGE) podpory představuje součet diskontovaných rozdílů mezi úrokem, který by úvěrovaný zaplatil v případě úrokové sazby rovné základní sazbě stanovené Evropskou komisí pro ČR ke dni uzavření Smlouvy o poskytnutí podpory, zvýšené o příslušnou rizikovou přirážku, a úrokem, který mu je skutečně účtován</text>
  </threadedComment>
  <threadedComment ref="J11" dT="2022-11-28T09:33:16.46" personId="{22417A1F-EB49-4594-A8AD-D65F74AF2E83}" id="{9143AEE5-66DA-4E89-9E85-04ABBC615474}">
    <text xml:space="preserve">Current interest rate available at:
https://sfpi.cz/zakladni-sazba-eu-pro-cr/
</text>
  </threadedComment>
  <threadedComment ref="B14" dT="2023-12-12T09:33:12.72" personId="{08C15B1E-973D-4AFB-A2D6-780BB425E23A}" id="{30BC2215-313C-43F2-ACDA-2684A53B12D4}">
    <text>Maximálně 90 %, počítáno automaticky.</text>
  </threadedComment>
  <threadedComment ref="A41" dT="2022-11-28T07:47:11.38" personId="{22417A1F-EB49-4594-A8AD-D65F74AF2E83}" id="{E9560DF0-5A75-45F8-B293-F14F8C5DFCA7}">
    <text xml:space="preserve">Fill in only the yellow cells. The
costs are fill in only for that year.
</text>
  </threadedComment>
  <threadedComment ref="B42" personId="{8E53F7A6-8DAD-48C9-A8BA-5A9D870416D6}" id="{5AB7C0F5-3047-4C2E-9E27-1E5C76F97C11}">
    <text>Celkové náklady uvedené v buňce C30-C37 se sčítají automaticky, a to dle zvolené délky ekonomické životnosti zadané v buňce B8.</text>
  </threadedComment>
  <threadedComment ref="B43" personId="{8E53F7A6-8DAD-48C9-A8BA-5A9D870416D6}" id="{FC43C2E2-0DF9-4E57-A8CD-13DD2C03A39D}">
    <text xml:space="preserve">Jedná se např. o sjednávání a rozvazování nájemních smluv a jednání s nájemci, vybírání a evidence nájemného, případné vymáhání a právní zastoupení, vedení účetnictví, jednání s úřady, pojišťovnou, zajištění nezbytných kontrol a revizí apod.
Ze strany SFPI probíhá kontrola přiměřenosti doplněných provozních nákladů. Za tímto účelem byly pro náklady na správu domu stanoveny limity. V případě, že klient vyplní hodnotu ročních nákladů, která bude vyšší než tento limit, buňka zčervená. V takovém případě může dojít k bližšímu přezkoumání přiměřenosti výše nákladů ze strany SFPI, kdy bude ze strany klienta potřeba zdůvodnit vyplněnou výši nákladů. </text>
  </threadedComment>
  <threadedComment ref="B44" personId="{8E53F7A6-8DAD-48C9-A8BA-5A9D870416D6}" id="{0EF9F74F-16EE-482E-A161-5674EE9BB0B9}">
    <text>Náklady spojené s pojištěním bytového domu.</text>
  </threadedComment>
  <threadedComment ref="B45" personId="{8E53F7A6-8DAD-48C9-A8BA-5A9D870416D6}" id="{54B2CDA1-A85B-4A8D-93E6-99B2C5E0E788}">
    <text>Výše daně z nemovitých věcí je určena legislativními předpisy a je závislá na lokalitě.
Pokud je klientem územní samosprávný celek, daň z nemovitých věcí není standardně vyplňována, protože dle zákona č. 338/1992 Sb. o dani z nemovitých věcí, jsou od daně z pozemků, staveb a jednotek osvobozeny pozemky, stavby a jednotky, které jsou ve vlastnictví ČR nebo té obce, na jejímž katastrálním území se nacházejí.</text>
  </threadedComment>
  <threadedComment ref="B46" personId="{8E53F7A6-8DAD-48C9-A8BA-5A9D870416D6}" id="{4772CD11-C4C8-4ACA-8D10-8C6A57A32667}">
    <text>Náklady na provádění  povinných revizí zařízení (revize elektrických a plynových zařízení, požárně bezpečnostních zařízení, výtahů apod.).</text>
  </threadedComment>
  <threadedComment ref="B47" personId="{8E53F7A6-8DAD-48C9-A8BA-5A9D870416D6}" id="{5993D6D6-DAE4-4F9A-BF52-5794EBB9132F}">
    <text xml:space="preserve">Náklady, které je potřeba vynaložit za účelem zajištění provozuschopnosti objektu a předcházení, případně odstranění vad a poruch, které se v průběhu užívání objeví. Jedná se např. o opravy trubního vedení, kotelny apod.
Ze strany SFPI probíhá kontrola přiměřenosti doplněných provozních nákladů. Za tímto účelem byly pro náklady na dlouhodobé opravy, obnovu a modernizaci stanoveny limity. V případě nákladů na dlouhodobé opravy, je limit nastaven pro celkové náklady (buňka C34) z důvodu toho, že tyto náklady se mohou měnit v čase (dá se např. předpokládat, že na počátku budou náklady na dlouhodobé opravy nižší). V případě, že klient vyplní hodnotu celkových dlouhodobých nákladů, která bude vyšší než tento limit, buňka zčervená. V takovém případě může dojít k bližšímu přezkoumání přiměřenosti výše nákladů ze strany SFPI, kdy bude ze strany klienta potřeba zdůvodnit vyplněnou výši nákladů. </text>
  </threadedComment>
  <threadedComment ref="B48" personId="{8E53F7A6-8DAD-48C9-A8BA-5A9D870416D6}" id="{850B9FA7-5C9B-4DED-93FD-4C2262CC3EB2}">
    <text xml:space="preserve"> Náklady na běžnou údržbu, opravy objektu a vybavení. Jedná se např. o malby, opravy povrchů ve společných prostorách domu, a o náklady na běžnou údržbu a opravy prováděné v bytě v souladu s nařízení vlády č. 308/2015 Sb., o vymezení pojmů běžná údržba a drobné opravy související s užíváním bytu.
Ze strany SFPI probíhá kontrola přiměřenosti doplněných provozních nákladů. Za tímto účelem byly pro náklady na krátkodobé opravy stanoveny limity. V případě, že klient vyplní hodnotu ročních nákladů, která bude vyšší než tento limit, buňka zčervená. V takovém případě může dojít k bližšímu přezkoumání přiměřenosti výše nákladů ze strany SFPI, kdy bude ze strany klienta potřeba zdůvodnit vyplněnou výši nákladů. </text>
  </threadedComment>
  <threadedComment ref="B49" dT="2024-08-01T08:48:16.79" personId="{08C15B1E-973D-4AFB-A2D6-780BB425E23A}" id="{EB4FE38D-74A4-4557-8A38-800C081817FE}">
    <text xml:space="preserve">Tyto náklady vyplňte pouze v případě, kdy nejsou součástí vyúčtování služeb nájemníkům, tzn. ve chvíli, kdy nejsou náklady na tyto služby placeny nájemníky. </text>
  </threadedComment>
  <threadedComment ref="B52" personId="{8E53F7A6-8DAD-48C9-A8BA-5A9D870416D6}" id="{813CC6FB-3000-4FDE-B6EC-C506E5B2606C}">
    <text>Odpisy pouze z nepodpořené části podpory, počítá se automaticky.
To znamená odpisy po odečtení dotace (nikoliv HGE úvěru, protože úroky by jinak byly v nákladech promítnuty jako finanční náklad).</text>
  </threadedComment>
  <threadedComment ref="B55" personId="{8E53F7A6-8DAD-48C9-A8BA-5A9D870416D6}" id="{0DA02064-FC53-4A74-A4A4-403A9B4BB17B}">
    <text xml:space="preserve">Počítáno automaticky na základě zadaných nákladů.
Vybrané roční nájemné z nájemních bytů (jedná se o samotné nájemné, tzn. bez nákladů na služby, elektřinu, plyn, vodné a stočné apod.). </text>
  </threadedComment>
  <threadedComment ref="B56" personId="{8E53F7A6-8DAD-48C9-A8BA-5A9D870416D6}" id="{D4493297-75B4-4CF2-BDAA-D8B93E499529}">
    <text>Případné jiné peněžní a nepeněžní příjmy.</text>
  </threadedComment>
  <threadedComment ref="B57" personId="{8E53F7A6-8DAD-48C9-A8BA-5A9D870416D6}" id="{42EE5A60-DD70-447C-9303-F615D4AB36F6}">
    <text>Zůstatková hodnota investice po odpisech v roce počítaná pouze z hodnoty investice podpořené dotací nebo úvěrem.
Počítá se automaticky.</text>
  </threadedComment>
</ThreadedComments>
</file>

<file path=xl/threadedComments/threadedComment2.xml><?xml version="1.0" encoding="utf-8"?>
<ThreadedComments xmlns="http://schemas.microsoft.com/office/spreadsheetml/2018/threadedcomments" xmlns:x="http://schemas.openxmlformats.org/spreadsheetml/2006/main">
  <threadedComment ref="A1" personId="{8E53F7A6-8DAD-48C9-A8BA-5A9D870416D6}" id="{967CAFA6-49BB-48EB-AA05-740BEA0203A4}">
    <text xml:space="preserve">Nevyplňovat, počítá automaticky.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su.gov.cz/mira_inflace"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D91A5-C1EC-4190-A968-4A8B67B2DE0F}">
  <sheetPr codeName="Sheet1"/>
  <dimension ref="A1:C10"/>
  <sheetViews>
    <sheetView showGridLines="0" workbookViewId="0"/>
  </sheetViews>
  <sheetFormatPr defaultRowHeight="15"/>
  <cols>
    <col min="1" max="1" width="14.5703125" customWidth="1"/>
    <col min="2" max="2" width="16.7109375" customWidth="1"/>
    <col min="3" max="3" width="132.85546875" customWidth="1"/>
  </cols>
  <sheetData>
    <row r="1" spans="1:3" ht="51.75" customHeight="1"/>
    <row r="2" spans="1:3" ht="54" customHeight="1">
      <c r="A2" s="283" t="s">
        <v>0</v>
      </c>
      <c r="B2" s="283" t="s">
        <v>1</v>
      </c>
      <c r="C2" s="283" t="s">
        <v>2</v>
      </c>
    </row>
    <row r="3" spans="1:3" ht="56.25" customHeight="1" thickBot="1">
      <c r="A3" s="448" t="s">
        <v>3</v>
      </c>
      <c r="B3" s="449">
        <v>45567</v>
      </c>
      <c r="C3" s="450" t="s">
        <v>4</v>
      </c>
    </row>
    <row r="4" spans="1:3" ht="107.25" customHeight="1" thickBot="1">
      <c r="A4" s="448" t="s">
        <v>5</v>
      </c>
      <c r="B4" s="449">
        <v>45575</v>
      </c>
      <c r="C4" s="450" t="s">
        <v>6</v>
      </c>
    </row>
    <row r="5" spans="1:3" ht="165.75" thickBot="1">
      <c r="A5" s="458" t="s">
        <v>7</v>
      </c>
      <c r="B5" s="460">
        <v>45586</v>
      </c>
      <c r="C5" s="459" t="s">
        <v>8</v>
      </c>
    </row>
    <row r="6" spans="1:3" ht="75" customHeight="1" thickBot="1">
      <c r="A6" s="479" t="s">
        <v>9</v>
      </c>
      <c r="B6" s="480">
        <v>45600</v>
      </c>
      <c r="C6" s="481" t="s">
        <v>10</v>
      </c>
    </row>
    <row r="7" spans="1:3" ht="135.75" thickBot="1">
      <c r="A7" s="458" t="s">
        <v>11</v>
      </c>
      <c r="B7" s="460">
        <v>45607</v>
      </c>
      <c r="C7" s="459" t="s">
        <v>12</v>
      </c>
    </row>
    <row r="8" spans="1:3" ht="15.75" thickBot="1">
      <c r="A8" s="458" t="s">
        <v>13</v>
      </c>
      <c r="B8" s="460">
        <v>45614</v>
      </c>
      <c r="C8" s="459" t="s">
        <v>14</v>
      </c>
    </row>
    <row r="9" spans="1:3" ht="60.75" thickBot="1">
      <c r="A9" s="458" t="s">
        <v>15</v>
      </c>
      <c r="B9" s="460">
        <v>45728</v>
      </c>
      <c r="C9" s="459" t="s">
        <v>16</v>
      </c>
    </row>
    <row r="10" spans="1:3" ht="180.75" thickBot="1">
      <c r="A10" s="458" t="s">
        <v>17</v>
      </c>
      <c r="B10" s="526">
        <v>45856</v>
      </c>
      <c r="C10" s="459" t="s">
        <v>18</v>
      </c>
    </row>
  </sheetData>
  <sheetProtection algorithmName="SHA-512" hashValue="CM8I+IhEv5LTm6jbI6dauGjs99uiPHsiGqZqyhD1y7mxACxtK/+SfOrr9IjfHu3wUTjXMCw/CmEMKXPOWgT0Cw==" saltValue="GzFtVmuqKlZKhaLhZlRVgA==" spinCount="100000" sheet="1" objects="1" scenarios="1"/>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47495-9D7E-4876-BEFF-221EE6F69E51}">
  <sheetPr codeName="List4"/>
  <dimension ref="A1:ZX90"/>
  <sheetViews>
    <sheetView showGridLines="0" tabSelected="1" topLeftCell="A68" workbookViewId="0">
      <selection activeCell="B72" sqref="B72"/>
    </sheetView>
  </sheetViews>
  <sheetFormatPr defaultRowHeight="15"/>
  <cols>
    <col min="1" max="1" width="54" bestFit="1" customWidth="1"/>
    <col min="2" max="2" width="131.140625" customWidth="1"/>
  </cols>
  <sheetData>
    <row r="1" spans="1:700" ht="76.5" customHeight="1">
      <c r="A1" s="532" t="e" vm="1">
        <v>#VALUE!</v>
      </c>
      <c r="B1" s="532"/>
    </row>
    <row r="2" spans="1:700" ht="27" customHeight="1">
      <c r="A2" s="535" t="s">
        <v>19</v>
      </c>
      <c r="B2" s="535"/>
    </row>
    <row r="3" spans="1:700" ht="24" customHeight="1">
      <c r="A3" s="534" t="s">
        <v>20</v>
      </c>
      <c r="B3" s="534"/>
    </row>
    <row r="4" spans="1:700" ht="90">
      <c r="A4" s="275" t="s">
        <v>21</v>
      </c>
      <c r="B4" s="276" t="s">
        <v>22</v>
      </c>
    </row>
    <row r="5" spans="1:700" ht="135">
      <c r="A5" s="275" t="s">
        <v>23</v>
      </c>
      <c r="B5" s="276" t="s">
        <v>24</v>
      </c>
    </row>
    <row r="6" spans="1:700" ht="30.75" customHeight="1">
      <c r="A6" s="536" t="s">
        <v>25</v>
      </c>
      <c r="B6" s="536"/>
    </row>
    <row r="7" spans="1:700" ht="32.25" customHeight="1">
      <c r="A7" s="533" t="s">
        <v>26</v>
      </c>
      <c r="B7" s="533"/>
    </row>
    <row r="8" spans="1:700" ht="45.75" customHeight="1">
      <c r="A8" s="277" t="s">
        <v>27</v>
      </c>
      <c r="B8" s="278" t="s">
        <v>28</v>
      </c>
    </row>
    <row r="9" spans="1:700" ht="42.75" customHeight="1">
      <c r="A9" s="277" t="s">
        <v>29</v>
      </c>
      <c r="B9" s="278" t="s">
        <v>30</v>
      </c>
    </row>
    <row r="10" spans="1:700" ht="42.75" customHeight="1">
      <c r="A10" s="277" t="s">
        <v>31</v>
      </c>
      <c r="B10" s="278" t="s">
        <v>32</v>
      </c>
    </row>
    <row r="11" spans="1:700" s="1" customFormat="1" ht="48" customHeight="1">
      <c r="A11" s="273" t="s">
        <v>33</v>
      </c>
      <c r="B11" s="274" t="s">
        <v>34</v>
      </c>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row>
    <row r="12" spans="1:700" ht="51" customHeight="1">
      <c r="A12" s="273" t="s">
        <v>35</v>
      </c>
      <c r="B12" s="279" t="s">
        <v>36</v>
      </c>
    </row>
    <row r="13" spans="1:700" ht="81.75" customHeight="1">
      <c r="A13" s="273" t="s">
        <v>37</v>
      </c>
      <c r="B13" s="274" t="s">
        <v>38</v>
      </c>
    </row>
    <row r="14" spans="1:700" ht="35.25" customHeight="1">
      <c r="A14" s="537" t="s">
        <v>39</v>
      </c>
      <c r="B14" s="537"/>
    </row>
    <row r="15" spans="1:700" ht="174" customHeight="1">
      <c r="A15" s="280" t="s">
        <v>40</v>
      </c>
      <c r="B15" s="276" t="s">
        <v>41</v>
      </c>
    </row>
    <row r="16" spans="1:700" ht="158.25" customHeight="1">
      <c r="A16" s="280" t="s">
        <v>42</v>
      </c>
      <c r="B16" s="276" t="s">
        <v>43</v>
      </c>
    </row>
    <row r="17" spans="1:2" ht="48" customHeight="1">
      <c r="A17" s="399" t="s">
        <v>44</v>
      </c>
      <c r="B17" s="400" t="s">
        <v>45</v>
      </c>
    </row>
    <row r="18" spans="1:2" ht="48" customHeight="1">
      <c r="A18" s="280" t="s">
        <v>46</v>
      </c>
      <c r="B18" s="281" t="s">
        <v>47</v>
      </c>
    </row>
    <row r="19" spans="1:2" ht="48" customHeight="1">
      <c r="A19" s="280" t="s">
        <v>48</v>
      </c>
      <c r="B19" s="281" t="s">
        <v>49</v>
      </c>
    </row>
    <row r="20" spans="1:2" ht="48" customHeight="1">
      <c r="A20" s="280" t="s">
        <v>50</v>
      </c>
      <c r="B20" s="281" t="s">
        <v>51</v>
      </c>
    </row>
    <row r="21" spans="1:2" ht="48" customHeight="1">
      <c r="A21" s="280" t="s">
        <v>52</v>
      </c>
      <c r="B21" s="281" t="s">
        <v>53</v>
      </c>
    </row>
    <row r="22" spans="1:2" ht="48" customHeight="1">
      <c r="A22" s="280" t="s">
        <v>54</v>
      </c>
      <c r="B22" s="281" t="s">
        <v>55</v>
      </c>
    </row>
    <row r="23" spans="1:2" ht="48" customHeight="1">
      <c r="A23" s="275" t="s">
        <v>56</v>
      </c>
      <c r="B23" s="281" t="s">
        <v>57</v>
      </c>
    </row>
    <row r="24" spans="1:2" ht="44.25" customHeight="1">
      <c r="A24" s="275" t="s">
        <v>58</v>
      </c>
      <c r="B24" s="281" t="s">
        <v>59</v>
      </c>
    </row>
    <row r="25" spans="1:2" ht="36.75" customHeight="1">
      <c r="A25" s="534" t="s">
        <v>60</v>
      </c>
      <c r="B25" s="534"/>
    </row>
    <row r="26" spans="1:2" ht="47.25">
      <c r="A26" s="283" t="s">
        <v>61</v>
      </c>
      <c r="B26" s="406" t="s">
        <v>62</v>
      </c>
    </row>
    <row r="27" spans="1:2" ht="93" customHeight="1">
      <c r="A27" s="280" t="s">
        <v>63</v>
      </c>
      <c r="B27" s="274" t="s">
        <v>64</v>
      </c>
    </row>
    <row r="28" spans="1:2" ht="66" customHeight="1">
      <c r="A28" s="280" t="s">
        <v>65</v>
      </c>
      <c r="B28" s="274" t="s">
        <v>66</v>
      </c>
    </row>
    <row r="29" spans="1:2" ht="66" customHeight="1">
      <c r="A29" s="280" t="s">
        <v>67</v>
      </c>
      <c r="B29" s="274" t="s">
        <v>68</v>
      </c>
    </row>
    <row r="30" spans="1:2" ht="66" customHeight="1">
      <c r="A30" s="280" t="s">
        <v>69</v>
      </c>
      <c r="B30" s="274" t="s">
        <v>70</v>
      </c>
    </row>
    <row r="31" spans="1:2" ht="66" customHeight="1">
      <c r="A31" s="280" t="s">
        <v>71</v>
      </c>
      <c r="B31" s="274" t="s">
        <v>72</v>
      </c>
    </row>
    <row r="32" spans="1:2" ht="45" customHeight="1">
      <c r="A32" s="280" t="s">
        <v>73</v>
      </c>
      <c r="B32" s="274" t="s">
        <v>74</v>
      </c>
    </row>
    <row r="33" spans="1:2" ht="32.25" customHeight="1">
      <c r="A33" s="280" t="s">
        <v>75</v>
      </c>
      <c r="B33" s="281" t="s">
        <v>76</v>
      </c>
    </row>
    <row r="34" spans="1:2" ht="32.25" customHeight="1">
      <c r="A34" s="280" t="s">
        <v>77</v>
      </c>
      <c r="B34" s="281" t="s">
        <v>78</v>
      </c>
    </row>
    <row r="35" spans="1:2" ht="51" customHeight="1">
      <c r="A35" s="452" t="s">
        <v>79</v>
      </c>
      <c r="B35" s="451"/>
    </row>
    <row r="36" spans="1:2" ht="67.5" customHeight="1">
      <c r="A36" s="404" t="s">
        <v>80</v>
      </c>
      <c r="B36" s="281" t="s">
        <v>81</v>
      </c>
    </row>
    <row r="37" spans="1:2" ht="30">
      <c r="A37" s="404" t="s">
        <v>82</v>
      </c>
      <c r="B37" s="400" t="s">
        <v>83</v>
      </c>
    </row>
    <row r="38" spans="1:2" ht="23.25" customHeight="1">
      <c r="A38" s="404" t="s">
        <v>84</v>
      </c>
      <c r="B38" s="453" t="s">
        <v>85</v>
      </c>
    </row>
    <row r="39" spans="1:2" ht="28.5" customHeight="1">
      <c r="A39" s="534" t="s">
        <v>86</v>
      </c>
      <c r="B39" s="538"/>
    </row>
    <row r="40" spans="1:2" ht="30" customHeight="1">
      <c r="A40" s="282" t="s">
        <v>87</v>
      </c>
      <c r="B40" s="405" t="s">
        <v>88</v>
      </c>
    </row>
    <row r="41" spans="1:2" ht="44.25" customHeight="1">
      <c r="A41" s="275" t="s">
        <v>89</v>
      </c>
      <c r="B41" s="281" t="s">
        <v>90</v>
      </c>
    </row>
    <row r="42" spans="1:2" ht="45">
      <c r="A42" s="275" t="s">
        <v>91</v>
      </c>
      <c r="B42" s="281" t="s">
        <v>92</v>
      </c>
    </row>
    <row r="43" spans="1:2" ht="78.75" customHeight="1">
      <c r="A43" s="275" t="s">
        <v>93</v>
      </c>
      <c r="B43" s="281" t="s">
        <v>94</v>
      </c>
    </row>
    <row r="44" spans="1:2" ht="23.25" customHeight="1">
      <c r="A44" s="275" t="s">
        <v>95</v>
      </c>
      <c r="B44" s="281" t="s">
        <v>96</v>
      </c>
    </row>
    <row r="45" spans="1:2" ht="34.5" customHeight="1">
      <c r="A45" s="280" t="s">
        <v>97</v>
      </c>
      <c r="B45" s="281" t="s">
        <v>98</v>
      </c>
    </row>
    <row r="46" spans="1:2" ht="43.5" customHeight="1">
      <c r="A46" s="280" t="s">
        <v>99</v>
      </c>
      <c r="B46" s="281" t="s">
        <v>100</v>
      </c>
    </row>
    <row r="47" spans="1:2" ht="43.5" customHeight="1">
      <c r="A47" s="280" t="s">
        <v>101</v>
      </c>
      <c r="B47" s="284" t="s">
        <v>102</v>
      </c>
    </row>
    <row r="48" spans="1:2" ht="75" customHeight="1">
      <c r="A48" s="280" t="s">
        <v>103</v>
      </c>
      <c r="B48" s="281" t="s">
        <v>104</v>
      </c>
    </row>
    <row r="49" spans="1:2" ht="36" customHeight="1">
      <c r="A49" s="285" t="s">
        <v>105</v>
      </c>
      <c r="B49" s="281" t="s">
        <v>106</v>
      </c>
    </row>
    <row r="50" spans="1:2" ht="36" customHeight="1">
      <c r="A50" s="275" t="s">
        <v>107</v>
      </c>
      <c r="B50" s="284" t="s">
        <v>108</v>
      </c>
    </row>
    <row r="51" spans="1:2" ht="36" customHeight="1">
      <c r="A51" s="539" t="s">
        <v>109</v>
      </c>
      <c r="B51" s="539"/>
    </row>
    <row r="52" spans="1:2" ht="36" customHeight="1">
      <c r="A52" s="275" t="s">
        <v>110</v>
      </c>
      <c r="B52" s="281" t="s">
        <v>111</v>
      </c>
    </row>
    <row r="53" spans="1:2" ht="36" customHeight="1">
      <c r="A53" s="275" t="s">
        <v>112</v>
      </c>
      <c r="B53" s="281" t="s">
        <v>113</v>
      </c>
    </row>
    <row r="54" spans="1:2" ht="36" customHeight="1">
      <c r="A54" s="275" t="s">
        <v>103</v>
      </c>
      <c r="B54" s="281" t="s">
        <v>114</v>
      </c>
    </row>
    <row r="55" spans="1:2" ht="36" customHeight="1">
      <c r="A55" s="398" t="s">
        <v>115</v>
      </c>
      <c r="B55" s="284" t="s">
        <v>116</v>
      </c>
    </row>
    <row r="56" spans="1:2" ht="36" customHeight="1">
      <c r="A56" s="275" t="s">
        <v>117</v>
      </c>
      <c r="B56" s="281" t="s">
        <v>118</v>
      </c>
    </row>
    <row r="57" spans="1:2" ht="34.5" customHeight="1">
      <c r="A57" s="282" t="s">
        <v>119</v>
      </c>
      <c r="B57" s="405" t="s">
        <v>120</v>
      </c>
    </row>
    <row r="58" spans="1:2" ht="37.5" customHeight="1">
      <c r="A58" s="286" t="s">
        <v>121</v>
      </c>
      <c r="B58" s="281" t="s">
        <v>122</v>
      </c>
    </row>
    <row r="59" spans="1:2" ht="29.25" customHeight="1">
      <c r="A59" s="275" t="s">
        <v>123</v>
      </c>
      <c r="B59" s="281" t="s">
        <v>124</v>
      </c>
    </row>
    <row r="60" spans="1:2" ht="29.25" customHeight="1">
      <c r="A60" s="280" t="s">
        <v>125</v>
      </c>
      <c r="B60" s="281" t="s">
        <v>126</v>
      </c>
    </row>
    <row r="61" spans="1:2" ht="27.75" customHeight="1">
      <c r="A61" s="534" t="s">
        <v>127</v>
      </c>
      <c r="B61" s="534"/>
    </row>
    <row r="62" spans="1:2" ht="45.75" customHeight="1">
      <c r="A62" s="275" t="s">
        <v>128</v>
      </c>
      <c r="B62" s="276" t="s">
        <v>129</v>
      </c>
    </row>
    <row r="63" spans="1:2" ht="29.25" customHeight="1">
      <c r="A63" s="275" t="s">
        <v>130</v>
      </c>
      <c r="B63" s="281" t="s">
        <v>131</v>
      </c>
    </row>
    <row r="64" spans="1:2" ht="29.25" customHeight="1">
      <c r="A64" s="275" t="s">
        <v>132</v>
      </c>
      <c r="B64" s="281" t="s">
        <v>133</v>
      </c>
    </row>
    <row r="65" spans="1:2" ht="35.25" customHeight="1">
      <c r="A65" s="275" t="s">
        <v>134</v>
      </c>
      <c r="B65" s="281" t="s">
        <v>135</v>
      </c>
    </row>
    <row r="66" spans="1:2" ht="90">
      <c r="A66" s="275" t="s">
        <v>136</v>
      </c>
      <c r="B66" s="281" t="s">
        <v>137</v>
      </c>
    </row>
    <row r="67" spans="1:2" ht="35.25" customHeight="1">
      <c r="A67" s="275" t="s">
        <v>138</v>
      </c>
      <c r="B67" s="281" t="s">
        <v>139</v>
      </c>
    </row>
    <row r="68" spans="1:2" ht="30">
      <c r="A68" s="275" t="s">
        <v>140</v>
      </c>
      <c r="B68" s="281" t="s">
        <v>141</v>
      </c>
    </row>
    <row r="69" spans="1:2" ht="30">
      <c r="A69" s="275" t="s">
        <v>142</v>
      </c>
      <c r="B69" s="281" t="s">
        <v>143</v>
      </c>
    </row>
    <row r="70" spans="1:2" ht="75">
      <c r="A70" s="275" t="s">
        <v>144</v>
      </c>
      <c r="B70" s="276" t="s">
        <v>145</v>
      </c>
    </row>
    <row r="71" spans="1:2" ht="45">
      <c r="A71" s="275" t="s">
        <v>146</v>
      </c>
      <c r="B71" s="281" t="s">
        <v>147</v>
      </c>
    </row>
    <row r="72" spans="1:2" ht="50.25" customHeight="1">
      <c r="A72" s="275" t="s">
        <v>148</v>
      </c>
      <c r="B72" s="281" t="s">
        <v>149</v>
      </c>
    </row>
    <row r="73" spans="1:2" ht="50.25" customHeight="1">
      <c r="A73" s="275" t="s">
        <v>150</v>
      </c>
      <c r="B73" s="281" t="s">
        <v>151</v>
      </c>
    </row>
    <row r="74" spans="1:2" ht="33" customHeight="1">
      <c r="A74" s="275" t="s">
        <v>152</v>
      </c>
      <c r="B74" s="401" t="s">
        <v>153</v>
      </c>
    </row>
    <row r="75" spans="1:2" ht="33" customHeight="1">
      <c r="A75" s="534" t="s">
        <v>154</v>
      </c>
      <c r="B75" s="534"/>
    </row>
    <row r="76" spans="1:2" ht="290.25" customHeight="1">
      <c r="A76" s="404" t="s">
        <v>155</v>
      </c>
      <c r="B76" s="276" t="s">
        <v>156</v>
      </c>
    </row>
    <row r="77" spans="1:2" ht="33" customHeight="1">
      <c r="A77" s="404" t="s">
        <v>157</v>
      </c>
      <c r="B77" s="281" t="s">
        <v>158</v>
      </c>
    </row>
    <row r="78" spans="1:2" ht="33" customHeight="1">
      <c r="A78" s="404" t="s">
        <v>159</v>
      </c>
      <c r="B78" s="274" t="s">
        <v>160</v>
      </c>
    </row>
    <row r="79" spans="1:2" ht="72.75" customHeight="1">
      <c r="A79" s="404" t="s">
        <v>161</v>
      </c>
      <c r="B79" s="276" t="s">
        <v>162</v>
      </c>
    </row>
    <row r="80" spans="1:2" ht="27.75" customHeight="1">
      <c r="A80" s="534" t="s">
        <v>163</v>
      </c>
      <c r="B80" s="534"/>
    </row>
    <row r="81" spans="1:2" ht="32.25" customHeight="1">
      <c r="A81" s="275" t="s">
        <v>164</v>
      </c>
      <c r="B81" s="281" t="s">
        <v>165</v>
      </c>
    </row>
    <row r="82" spans="1:2" ht="32.25" customHeight="1">
      <c r="A82" s="275" t="s">
        <v>166</v>
      </c>
      <c r="B82" s="281" t="s">
        <v>167</v>
      </c>
    </row>
    <row r="83" spans="1:2" ht="32.25" customHeight="1">
      <c r="A83" s="275" t="s">
        <v>168</v>
      </c>
      <c r="B83" s="281" t="s">
        <v>169</v>
      </c>
    </row>
    <row r="84" spans="1:2" ht="75">
      <c r="A84" s="275" t="s">
        <v>170</v>
      </c>
      <c r="B84" s="281" t="s">
        <v>171</v>
      </c>
    </row>
    <row r="85" spans="1:2" ht="65.25" customHeight="1">
      <c r="A85" s="282" t="s">
        <v>172</v>
      </c>
      <c r="B85" s="405" t="s">
        <v>173</v>
      </c>
    </row>
    <row r="86" spans="1:2" ht="33" customHeight="1">
      <c r="A86" s="282" t="s">
        <v>174</v>
      </c>
      <c r="B86" s="405" t="s">
        <v>175</v>
      </c>
    </row>
    <row r="87" spans="1:2" ht="28.5" customHeight="1">
      <c r="A87" s="275" t="s">
        <v>176</v>
      </c>
      <c r="B87" s="281" t="s">
        <v>177</v>
      </c>
    </row>
    <row r="88" spans="1:2" ht="28.5" customHeight="1">
      <c r="A88" s="275" t="s">
        <v>178</v>
      </c>
      <c r="B88" s="281" t="s">
        <v>179</v>
      </c>
    </row>
    <row r="89" spans="1:2" ht="18" customHeight="1">
      <c r="A89" s="275" t="s">
        <v>180</v>
      </c>
      <c r="B89" s="281" t="s">
        <v>181</v>
      </c>
    </row>
    <row r="90" spans="1:2" ht="28.5" customHeight="1">
      <c r="A90" s="275" t="s">
        <v>182</v>
      </c>
      <c r="B90" s="407" t="s">
        <v>183</v>
      </c>
    </row>
  </sheetData>
  <sheetProtection algorithmName="SHA-512" hashValue="z2pPhQQEY43Y/HXzfI4xfl7x42B5X1yGYGgKM6vQt08uuhqsTxxxeQF8KHTrEgZOSMRrHG74zzHvkEMkfJi3jg==" saltValue="Bf94Bcnzx3EuZgrjnSA9zg==" spinCount="100000" sheet="1" objects="1" scenarios="1"/>
  <mergeCells count="12">
    <mergeCell ref="A1:B1"/>
    <mergeCell ref="A7:B7"/>
    <mergeCell ref="A25:B25"/>
    <mergeCell ref="A61:B61"/>
    <mergeCell ref="A80:B80"/>
    <mergeCell ref="A3:B3"/>
    <mergeCell ref="A2:B2"/>
    <mergeCell ref="A6:B6"/>
    <mergeCell ref="A14:B14"/>
    <mergeCell ref="A39:B39"/>
    <mergeCell ref="A51:B51"/>
    <mergeCell ref="A75:B75"/>
  </mergeCells>
  <hyperlinks>
    <hyperlink ref="B90" r:id="rId1" xr:uid="{831D3946-A1BA-47B1-9DC0-17222BA12C93}"/>
  </hyperlinks>
  <pageMargins left="0.70866141732283472" right="0.70866141732283472" top="0.78740157480314965" bottom="0.78740157480314965" header="0.31496062992125984" footer="0.31496062992125984"/>
  <pageSetup paperSize="8" orientation="landscape" r:id="rId2"/>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67BF6-ADEF-4E25-BF4F-FAA94ED9FDE7}">
  <sheetPr codeName="List6">
    <tabColor rgb="FF00B050"/>
  </sheetPr>
  <dimension ref="A1:AR44"/>
  <sheetViews>
    <sheetView showGridLines="0" zoomScale="70" zoomScaleNormal="70" workbookViewId="0">
      <selection activeCell="H11" sqref="H11"/>
    </sheetView>
  </sheetViews>
  <sheetFormatPr defaultColWidth="9.140625" defaultRowHeight="15"/>
  <cols>
    <col min="1" max="1" width="3.5703125" style="287" customWidth="1"/>
    <col min="2" max="2" width="47.28515625" style="287" customWidth="1"/>
    <col min="3" max="3" width="26.42578125" style="287" customWidth="1"/>
    <col min="4" max="4" width="7.85546875" style="288" customWidth="1"/>
    <col min="5" max="5" width="18.7109375" style="287" customWidth="1"/>
    <col min="6" max="6" width="18.28515625" style="287" customWidth="1"/>
    <col min="7" max="7" width="20.7109375" style="287" customWidth="1"/>
    <col min="8" max="8" width="23" style="287" customWidth="1"/>
    <col min="9" max="9" width="22.7109375" style="287" customWidth="1"/>
    <col min="10" max="10" width="4.42578125" style="287" customWidth="1"/>
    <col min="11" max="11" width="3" style="287" customWidth="1"/>
    <col min="12" max="12" width="45.28515625" style="287" customWidth="1"/>
    <col min="13" max="13" width="16.42578125" style="287" bestFit="1" customWidth="1"/>
    <col min="14" max="14" width="15.7109375" style="287" customWidth="1"/>
    <col min="15" max="19" width="15.140625" style="287" bestFit="1" customWidth="1"/>
    <col min="20" max="22" width="12.7109375" style="287" customWidth="1"/>
    <col min="23" max="23" width="13.28515625" style="287" customWidth="1"/>
    <col min="24" max="24" width="12.7109375" style="287" customWidth="1"/>
    <col min="25" max="26" width="13.7109375" style="287" customWidth="1"/>
    <col min="27" max="29" width="12.7109375" style="287" customWidth="1"/>
    <col min="30" max="30" width="13.7109375" style="287" customWidth="1"/>
    <col min="31" max="43" width="12.7109375" style="287" customWidth="1"/>
    <col min="44" max="44" width="2.28515625" style="287" customWidth="1"/>
    <col min="45" max="16384" width="9.140625" style="287"/>
  </cols>
  <sheetData>
    <row r="1" spans="1:44" ht="47.25" customHeight="1" thickBot="1"/>
    <row r="2" spans="1:44" ht="19.5" customHeight="1" thickTop="1" thickBot="1">
      <c r="A2" s="289"/>
      <c r="B2" s="290" t="s">
        <v>26</v>
      </c>
      <c r="C2" s="291"/>
      <c r="D2" s="292"/>
      <c r="E2" s="290" t="s">
        <v>39</v>
      </c>
      <c r="F2" s="291"/>
      <c r="G2" s="291"/>
      <c r="H2" s="291"/>
      <c r="I2" s="419" t="s">
        <v>184</v>
      </c>
      <c r="J2" s="293"/>
      <c r="K2" s="289"/>
      <c r="L2" s="290" t="s">
        <v>86</v>
      </c>
      <c r="M2" s="291"/>
      <c r="N2" s="290" t="s">
        <v>185</v>
      </c>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1"/>
      <c r="AR2" s="293"/>
    </row>
    <row r="3" spans="1:44" ht="23.25" customHeight="1" thickBot="1">
      <c r="A3" s="294"/>
      <c r="B3" s="409" t="s">
        <v>27</v>
      </c>
      <c r="C3" s="385"/>
      <c r="E3" s="540" t="s">
        <v>186</v>
      </c>
      <c r="F3" s="541"/>
      <c r="G3" s="541"/>
      <c r="H3" s="541"/>
      <c r="I3" s="424"/>
      <c r="J3" s="295"/>
      <c r="K3" s="296"/>
      <c r="L3" s="297" t="s">
        <v>164</v>
      </c>
      <c r="M3" s="298" t="s">
        <v>187</v>
      </c>
      <c r="N3" s="395"/>
      <c r="O3" s="299" t="str">
        <f>IF('Parametry projektu'!E40&lt;='Parametry projektu'!$B$5,N3+1," ")</f>
        <v xml:space="preserve"> </v>
      </c>
      <c r="P3" s="299" t="str">
        <f>IF('Parametry projektu'!F40&lt;='Parametry projektu'!$B$5,O3+1," ")</f>
        <v xml:space="preserve"> </v>
      </c>
      <c r="Q3" s="299" t="str">
        <f>IF('Parametry projektu'!G40&lt;='Parametry projektu'!$B$5,P3+1," ")</f>
        <v xml:space="preserve"> </v>
      </c>
      <c r="R3" s="299" t="str">
        <f>IF('Parametry projektu'!H40&lt;='Parametry projektu'!$B$5,Q3+1," ")</f>
        <v xml:space="preserve"> </v>
      </c>
      <c r="S3" s="299" t="str">
        <f>IF('Parametry projektu'!I40&lt;='Parametry projektu'!$B$5,R3+1," ")</f>
        <v xml:space="preserve"> </v>
      </c>
      <c r="T3" s="299" t="str">
        <f>IF('Parametry projektu'!J40&lt;='Parametry projektu'!$B$5,S3+1," ")</f>
        <v xml:space="preserve"> </v>
      </c>
      <c r="U3" s="299" t="str">
        <f>IF('Parametry projektu'!K40&lt;='Parametry projektu'!$B$5,T3+1," ")</f>
        <v xml:space="preserve"> </v>
      </c>
      <c r="V3" s="299" t="str">
        <f>IF('Parametry projektu'!L40&lt;='Parametry projektu'!$B$5,U3+1," ")</f>
        <v xml:space="preserve"> </v>
      </c>
      <c r="W3" s="299" t="str">
        <f>IF('Parametry projektu'!M40&lt;='Parametry projektu'!$B$5,V3+1," ")</f>
        <v xml:space="preserve"> </v>
      </c>
      <c r="X3" s="299" t="str">
        <f>IF('Parametry projektu'!N40&lt;='Parametry projektu'!$B$5,W3+1," ")</f>
        <v xml:space="preserve"> </v>
      </c>
      <c r="Y3" s="299" t="str">
        <f>IF('Parametry projektu'!O40&lt;='Parametry projektu'!$B$5,X3+1," ")</f>
        <v xml:space="preserve"> </v>
      </c>
      <c r="Z3" s="299" t="str">
        <f>IF('Parametry projektu'!P40&lt;='Parametry projektu'!$B$5,Y3+1," ")</f>
        <v xml:space="preserve"> </v>
      </c>
      <c r="AA3" s="299" t="str">
        <f>IF('Parametry projektu'!Q40&lt;='Parametry projektu'!$B$5,Z3+1," ")</f>
        <v xml:space="preserve"> </v>
      </c>
      <c r="AB3" s="299" t="str">
        <f>IF('Parametry projektu'!R40&lt;='Parametry projektu'!$B$5,AA3+1," ")</f>
        <v xml:space="preserve"> </v>
      </c>
      <c r="AC3" s="299" t="str">
        <f>IF('Parametry projektu'!S40&lt;='Parametry projektu'!$B$5,AB3+1," ")</f>
        <v xml:space="preserve"> </v>
      </c>
      <c r="AD3" s="299" t="str">
        <f>IF('Parametry projektu'!T40&lt;='Parametry projektu'!$B$5,AC3+1," ")</f>
        <v xml:space="preserve"> </v>
      </c>
      <c r="AE3" s="299" t="str">
        <f>IF('Parametry projektu'!U40&lt;='Parametry projektu'!$B$5,AD3+1," ")</f>
        <v xml:space="preserve"> </v>
      </c>
      <c r="AF3" s="299" t="str">
        <f>IF('Parametry projektu'!V40&lt;='Parametry projektu'!$B$5,AE3+1," ")</f>
        <v xml:space="preserve"> </v>
      </c>
      <c r="AG3" s="299" t="str">
        <f>IF('Parametry projektu'!W40&lt;='Parametry projektu'!$B$5,AF3+1," ")</f>
        <v xml:space="preserve"> </v>
      </c>
      <c r="AH3" s="299" t="str">
        <f>IF('Parametry projektu'!X40&lt;='Parametry projektu'!$B$5,AG3+1," ")</f>
        <v xml:space="preserve"> </v>
      </c>
      <c r="AI3" s="299" t="str">
        <f>IF('Parametry projektu'!Y40&lt;='Parametry projektu'!$B$5,AH3+1," ")</f>
        <v xml:space="preserve"> </v>
      </c>
      <c r="AJ3" s="299" t="str">
        <f>IF('Parametry projektu'!Z40&lt;='Parametry projektu'!$B$5,AI3+1," ")</f>
        <v xml:space="preserve"> </v>
      </c>
      <c r="AK3" s="299" t="str">
        <f>IF('Parametry projektu'!AA40&lt;='Parametry projektu'!$B$5,AJ3+1," ")</f>
        <v xml:space="preserve"> </v>
      </c>
      <c r="AL3" s="299" t="str">
        <f>IF('Parametry projektu'!AB40&lt;='Parametry projektu'!$B$5,AK3+1," ")</f>
        <v xml:space="preserve"> </v>
      </c>
      <c r="AM3" s="299" t="str">
        <f>IF('Parametry projektu'!AC40&lt;='Parametry projektu'!$B$5,AL3+1," ")</f>
        <v xml:space="preserve"> </v>
      </c>
      <c r="AN3" s="299" t="str">
        <f>IF('Parametry projektu'!AD40&lt;='Parametry projektu'!$B$5,AM3+1," ")</f>
        <v xml:space="preserve"> </v>
      </c>
      <c r="AO3" s="299" t="str">
        <f>IF('Parametry projektu'!AE40&lt;='Parametry projektu'!$B$5,AN3+1," ")</f>
        <v xml:space="preserve"> </v>
      </c>
      <c r="AP3" s="299" t="str">
        <f>IF('Parametry projektu'!AF40&lt;='Parametry projektu'!$B$5,AO3+1," ")</f>
        <v xml:space="preserve"> </v>
      </c>
      <c r="AQ3" s="299" t="str">
        <f>IF('Parametry projektu'!AG40&lt;='Parametry projektu'!$B$5,AP3+1," ")</f>
        <v xml:space="preserve"> </v>
      </c>
      <c r="AR3" s="300"/>
    </row>
    <row r="4" spans="1:44" ht="23.25" customHeight="1" thickBot="1">
      <c r="A4" s="294"/>
      <c r="B4" s="410" t="s">
        <v>29</v>
      </c>
      <c r="C4" s="386"/>
      <c r="D4" s="301"/>
      <c r="E4" s="542" t="s">
        <v>42</v>
      </c>
      <c r="F4" s="543"/>
      <c r="G4" s="543"/>
      <c r="H4" s="543"/>
      <c r="I4" s="402">
        <v>1</v>
      </c>
      <c r="J4" s="302"/>
      <c r="K4" s="303"/>
      <c r="L4" s="304" t="s">
        <v>188</v>
      </c>
      <c r="M4" s="508">
        <f>M5+M16</f>
        <v>0</v>
      </c>
      <c r="N4" s="508">
        <f>N5+N16</f>
        <v>0</v>
      </c>
      <c r="O4" s="508">
        <f t="shared" ref="O4:AQ4" si="0">O5+O16</f>
        <v>0</v>
      </c>
      <c r="P4" s="508">
        <f t="shared" si="0"/>
        <v>0</v>
      </c>
      <c r="Q4" s="508">
        <f t="shared" si="0"/>
        <v>0</v>
      </c>
      <c r="R4" s="508">
        <f t="shared" si="0"/>
        <v>0</v>
      </c>
      <c r="S4" s="508">
        <f t="shared" si="0"/>
        <v>0</v>
      </c>
      <c r="T4" s="508">
        <f t="shared" si="0"/>
        <v>0</v>
      </c>
      <c r="U4" s="508">
        <f t="shared" si="0"/>
        <v>0</v>
      </c>
      <c r="V4" s="508">
        <f t="shared" si="0"/>
        <v>0</v>
      </c>
      <c r="W4" s="508">
        <f t="shared" si="0"/>
        <v>0</v>
      </c>
      <c r="X4" s="508">
        <f t="shared" si="0"/>
        <v>0</v>
      </c>
      <c r="Y4" s="508">
        <f t="shared" si="0"/>
        <v>0</v>
      </c>
      <c r="Z4" s="508">
        <f t="shared" si="0"/>
        <v>0</v>
      </c>
      <c r="AA4" s="508">
        <f t="shared" si="0"/>
        <v>0</v>
      </c>
      <c r="AB4" s="508">
        <f t="shared" si="0"/>
        <v>0</v>
      </c>
      <c r="AC4" s="508">
        <f t="shared" si="0"/>
        <v>0</v>
      </c>
      <c r="AD4" s="508">
        <f t="shared" si="0"/>
        <v>0</v>
      </c>
      <c r="AE4" s="508">
        <f t="shared" si="0"/>
        <v>0</v>
      </c>
      <c r="AF4" s="508">
        <f t="shared" si="0"/>
        <v>0</v>
      </c>
      <c r="AG4" s="508">
        <f t="shared" si="0"/>
        <v>0</v>
      </c>
      <c r="AH4" s="508">
        <f t="shared" si="0"/>
        <v>0</v>
      </c>
      <c r="AI4" s="508">
        <f t="shared" si="0"/>
        <v>0</v>
      </c>
      <c r="AJ4" s="508">
        <f t="shared" si="0"/>
        <v>0</v>
      </c>
      <c r="AK4" s="508">
        <f t="shared" si="0"/>
        <v>0</v>
      </c>
      <c r="AL4" s="508">
        <f t="shared" si="0"/>
        <v>0</v>
      </c>
      <c r="AM4" s="508">
        <f t="shared" si="0"/>
        <v>0</v>
      </c>
      <c r="AN4" s="508">
        <f t="shared" si="0"/>
        <v>0</v>
      </c>
      <c r="AO4" s="508">
        <f t="shared" si="0"/>
        <v>0</v>
      </c>
      <c r="AP4" s="508">
        <f t="shared" si="0"/>
        <v>0</v>
      </c>
      <c r="AQ4" s="509">
        <f t="shared" si="0"/>
        <v>0</v>
      </c>
      <c r="AR4" s="300"/>
    </row>
    <row r="5" spans="1:44" ht="23.25" customHeight="1">
      <c r="A5" s="294"/>
      <c r="B5" s="410" t="s">
        <v>31</v>
      </c>
      <c r="C5" s="387"/>
      <c r="D5" s="305"/>
      <c r="E5" s="544" t="s">
        <v>44</v>
      </c>
      <c r="F5" s="545"/>
      <c r="G5" s="389"/>
      <c r="H5" s="322" t="s">
        <v>48</v>
      </c>
      <c r="I5" s="425"/>
      <c r="J5" s="295"/>
      <c r="K5" s="296"/>
      <c r="L5" s="412" t="s">
        <v>87</v>
      </c>
      <c r="M5" s="507">
        <f>SUM(M6:M15)</f>
        <v>0</v>
      </c>
      <c r="N5" s="507">
        <f>SUM(N6:N15)</f>
        <v>0</v>
      </c>
      <c r="O5" s="507">
        <f>SUM(O6:O15)</f>
        <v>0</v>
      </c>
      <c r="P5" s="507">
        <f t="shared" ref="P5:AQ5" si="1">SUM(P6:P15)</f>
        <v>0</v>
      </c>
      <c r="Q5" s="507">
        <f t="shared" si="1"/>
        <v>0</v>
      </c>
      <c r="R5" s="507">
        <f t="shared" si="1"/>
        <v>0</v>
      </c>
      <c r="S5" s="507">
        <f t="shared" si="1"/>
        <v>0</v>
      </c>
      <c r="T5" s="507">
        <f t="shared" si="1"/>
        <v>0</v>
      </c>
      <c r="U5" s="507">
        <f t="shared" si="1"/>
        <v>0</v>
      </c>
      <c r="V5" s="507">
        <f t="shared" si="1"/>
        <v>0</v>
      </c>
      <c r="W5" s="507">
        <f t="shared" si="1"/>
        <v>0</v>
      </c>
      <c r="X5" s="507">
        <f t="shared" si="1"/>
        <v>0</v>
      </c>
      <c r="Y5" s="507">
        <f t="shared" si="1"/>
        <v>0</v>
      </c>
      <c r="Z5" s="507">
        <f t="shared" si="1"/>
        <v>0</v>
      </c>
      <c r="AA5" s="507">
        <f t="shared" si="1"/>
        <v>0</v>
      </c>
      <c r="AB5" s="507">
        <f t="shared" si="1"/>
        <v>0</v>
      </c>
      <c r="AC5" s="507">
        <f t="shared" si="1"/>
        <v>0</v>
      </c>
      <c r="AD5" s="507">
        <f t="shared" si="1"/>
        <v>0</v>
      </c>
      <c r="AE5" s="507">
        <f t="shared" si="1"/>
        <v>0</v>
      </c>
      <c r="AF5" s="507">
        <f t="shared" si="1"/>
        <v>0</v>
      </c>
      <c r="AG5" s="507">
        <f t="shared" si="1"/>
        <v>0</v>
      </c>
      <c r="AH5" s="507">
        <f t="shared" si="1"/>
        <v>0</v>
      </c>
      <c r="AI5" s="507">
        <f t="shared" si="1"/>
        <v>0</v>
      </c>
      <c r="AJ5" s="507">
        <f t="shared" si="1"/>
        <v>0</v>
      </c>
      <c r="AK5" s="507">
        <f t="shared" si="1"/>
        <v>0</v>
      </c>
      <c r="AL5" s="507">
        <f t="shared" si="1"/>
        <v>0</v>
      </c>
      <c r="AM5" s="507">
        <f t="shared" si="1"/>
        <v>0</v>
      </c>
      <c r="AN5" s="507">
        <f t="shared" si="1"/>
        <v>0</v>
      </c>
      <c r="AO5" s="507">
        <f t="shared" si="1"/>
        <v>0</v>
      </c>
      <c r="AP5" s="507">
        <f t="shared" si="1"/>
        <v>0</v>
      </c>
      <c r="AQ5" s="510">
        <f t="shared" si="1"/>
        <v>0</v>
      </c>
      <c r="AR5" s="300"/>
    </row>
    <row r="6" spans="1:44" ht="23.25" customHeight="1">
      <c r="A6" s="294"/>
      <c r="B6" s="410" t="s">
        <v>33</v>
      </c>
      <c r="C6" s="387"/>
      <c r="E6" s="544" t="s">
        <v>46</v>
      </c>
      <c r="F6" s="545"/>
      <c r="G6" s="390"/>
      <c r="H6" s="322" t="s">
        <v>50</v>
      </c>
      <c r="I6" s="425"/>
      <c r="J6" s="295"/>
      <c r="K6" s="296"/>
      <c r="L6" s="428" t="s">
        <v>89</v>
      </c>
      <c r="M6" s="511">
        <f>SUMIF('Parametry projektu'!$D$40:$AG$40,"&lt;"&amp;($I$8+1),N6:AQ6)</f>
        <v>0</v>
      </c>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3"/>
      <c r="AR6" s="300"/>
    </row>
    <row r="7" spans="1:44" ht="25.5" customHeight="1">
      <c r="A7" s="294"/>
      <c r="B7" s="410" t="s">
        <v>35</v>
      </c>
      <c r="C7" s="386"/>
      <c r="E7" s="546" t="s">
        <v>189</v>
      </c>
      <c r="F7" s="547"/>
      <c r="G7" s="475">
        <f>G5+G6</f>
        <v>0</v>
      </c>
      <c r="H7" s="306" t="s">
        <v>190</v>
      </c>
      <c r="I7" s="493">
        <f>I5+I6</f>
        <v>0</v>
      </c>
      <c r="J7" s="307"/>
      <c r="K7" s="308"/>
      <c r="L7" s="428" t="s">
        <v>91</v>
      </c>
      <c r="M7" s="511">
        <f>SUMIF('Parametry projektu'!$D$40:$AG$40,"&lt;"&amp;($I$8+1),N7:AQ7)</f>
        <v>0</v>
      </c>
      <c r="N7" s="512"/>
      <c r="O7" s="512"/>
      <c r="P7" s="512"/>
      <c r="Q7" s="512"/>
      <c r="R7" s="512"/>
      <c r="S7" s="512"/>
      <c r="T7" s="512"/>
      <c r="U7" s="512"/>
      <c r="V7" s="512"/>
      <c r="W7" s="512"/>
      <c r="X7" s="512"/>
      <c r="Y7" s="512"/>
      <c r="Z7" s="512"/>
      <c r="AA7" s="512"/>
      <c r="AB7" s="512"/>
      <c r="AC7" s="512"/>
      <c r="AD7" s="512"/>
      <c r="AE7" s="512"/>
      <c r="AF7" s="512"/>
      <c r="AG7" s="512"/>
      <c r="AH7" s="512"/>
      <c r="AI7" s="512"/>
      <c r="AJ7" s="512"/>
      <c r="AK7" s="512"/>
      <c r="AL7" s="512"/>
      <c r="AM7" s="512"/>
      <c r="AN7" s="512"/>
      <c r="AO7" s="512"/>
      <c r="AP7" s="512"/>
      <c r="AQ7" s="513"/>
      <c r="AR7" s="300"/>
    </row>
    <row r="8" spans="1:44" ht="23.25" customHeight="1" thickBot="1">
      <c r="A8" s="294"/>
      <c r="B8" s="411" t="s">
        <v>37</v>
      </c>
      <c r="C8" s="388"/>
      <c r="E8" s="552" t="s">
        <v>54</v>
      </c>
      <c r="F8" s="553"/>
      <c r="G8" s="472"/>
      <c r="H8" s="476" t="s">
        <v>191</v>
      </c>
      <c r="I8" s="391"/>
      <c r="J8" s="309"/>
      <c r="K8" s="310"/>
      <c r="L8" s="428" t="s">
        <v>93</v>
      </c>
      <c r="M8" s="511">
        <f>SUMIF('Parametry projektu'!$D$40:$AG$40,"&lt;"&amp;($I$8+1),N8:AQ8)</f>
        <v>0</v>
      </c>
      <c r="N8" s="512"/>
      <c r="O8" s="512"/>
      <c r="P8" s="512"/>
      <c r="Q8" s="512"/>
      <c r="R8" s="512"/>
      <c r="S8" s="512"/>
      <c r="T8" s="512"/>
      <c r="U8" s="512"/>
      <c r="V8" s="512"/>
      <c r="W8" s="512"/>
      <c r="X8" s="512"/>
      <c r="Y8" s="512"/>
      <c r="Z8" s="512"/>
      <c r="AA8" s="512"/>
      <c r="AB8" s="512"/>
      <c r="AC8" s="512"/>
      <c r="AD8" s="512"/>
      <c r="AE8" s="512"/>
      <c r="AF8" s="512"/>
      <c r="AG8" s="512"/>
      <c r="AH8" s="512"/>
      <c r="AI8" s="512"/>
      <c r="AJ8" s="512"/>
      <c r="AK8" s="512"/>
      <c r="AL8" s="512"/>
      <c r="AM8" s="512"/>
      <c r="AN8" s="512"/>
      <c r="AO8" s="512"/>
      <c r="AP8" s="512"/>
      <c r="AQ8" s="513"/>
      <c r="AR8" s="300"/>
    </row>
    <row r="9" spans="1:44" ht="23.25" customHeight="1" thickBot="1">
      <c r="A9" s="294"/>
      <c r="B9" s="311" t="s">
        <v>60</v>
      </c>
      <c r="E9" s="554" t="s">
        <v>52</v>
      </c>
      <c r="F9" s="555"/>
      <c r="G9" s="487"/>
      <c r="H9" s="477" t="s">
        <v>58</v>
      </c>
      <c r="I9" s="392"/>
      <c r="J9" s="309"/>
      <c r="K9" s="310"/>
      <c r="L9" s="428" t="s">
        <v>95</v>
      </c>
      <c r="M9" s="511">
        <f>SUMIF('Parametry projektu'!$D$40:$AG$40,"&lt;"&amp;($I$8+1),N9:AQ9)</f>
        <v>0</v>
      </c>
      <c r="N9" s="512"/>
      <c r="O9" s="512"/>
      <c r="P9" s="512"/>
      <c r="Q9" s="512"/>
      <c r="R9" s="512"/>
      <c r="S9" s="512"/>
      <c r="T9" s="512"/>
      <c r="U9" s="512"/>
      <c r="V9" s="512"/>
      <c r="W9" s="512"/>
      <c r="X9" s="512"/>
      <c r="Y9" s="512"/>
      <c r="Z9" s="512"/>
      <c r="AA9" s="512"/>
      <c r="AB9" s="512"/>
      <c r="AC9" s="512"/>
      <c r="AD9" s="512"/>
      <c r="AE9" s="512"/>
      <c r="AF9" s="512"/>
      <c r="AG9" s="512"/>
      <c r="AH9" s="512"/>
      <c r="AI9" s="512"/>
      <c r="AJ9" s="512"/>
      <c r="AK9" s="512"/>
      <c r="AL9" s="512"/>
      <c r="AM9" s="512"/>
      <c r="AN9" s="512"/>
      <c r="AO9" s="512"/>
      <c r="AP9" s="512"/>
      <c r="AQ9" s="513"/>
      <c r="AR9" s="300"/>
    </row>
    <row r="10" spans="1:44" ht="22.5" customHeight="1">
      <c r="A10" s="294"/>
      <c r="B10" s="312" t="s">
        <v>61</v>
      </c>
      <c r="C10" s="313"/>
      <c r="E10" s="311" t="s">
        <v>127</v>
      </c>
      <c r="J10" s="300"/>
      <c r="K10" s="294"/>
      <c r="L10" s="428" t="s">
        <v>97</v>
      </c>
      <c r="M10" s="511">
        <f>SUMIF('Parametry projektu'!$D$40:$AG$40,"&lt;"&amp;($I$8+1),N10:AQ10)</f>
        <v>0</v>
      </c>
      <c r="N10" s="512"/>
      <c r="O10" s="512"/>
      <c r="P10" s="512"/>
      <c r="Q10" s="512"/>
      <c r="R10" s="512"/>
      <c r="S10" s="512"/>
      <c r="T10" s="512"/>
      <c r="U10" s="512"/>
      <c r="V10" s="512"/>
      <c r="W10" s="512"/>
      <c r="X10" s="512"/>
      <c r="Y10" s="512"/>
      <c r="Z10" s="512"/>
      <c r="AA10" s="512"/>
      <c r="AB10" s="512"/>
      <c r="AC10" s="512"/>
      <c r="AD10" s="512"/>
      <c r="AE10" s="512"/>
      <c r="AF10" s="512"/>
      <c r="AG10" s="512"/>
      <c r="AH10" s="512"/>
      <c r="AI10" s="512"/>
      <c r="AJ10" s="512"/>
      <c r="AK10" s="512"/>
      <c r="AL10" s="512"/>
      <c r="AM10" s="512"/>
      <c r="AN10" s="512"/>
      <c r="AO10" s="512"/>
      <c r="AP10" s="512"/>
      <c r="AQ10" s="513"/>
      <c r="AR10" s="300"/>
    </row>
    <row r="11" spans="1:44" ht="40.5" customHeight="1">
      <c r="A11" s="294"/>
      <c r="B11" s="314" t="s">
        <v>192</v>
      </c>
      <c r="C11" s="315" t="s">
        <v>193</v>
      </c>
      <c r="D11" s="316" t="s">
        <v>194</v>
      </c>
      <c r="E11" s="320" t="s">
        <v>195</v>
      </c>
      <c r="F11" s="321" t="s">
        <v>196</v>
      </c>
      <c r="G11" s="321" t="s">
        <v>197</v>
      </c>
      <c r="H11" s="322" t="s">
        <v>198</v>
      </c>
      <c r="I11" s="443">
        <v>3.5400000000000001E-2</v>
      </c>
      <c r="J11" s="300"/>
      <c r="K11" s="294"/>
      <c r="L11" s="428" t="s">
        <v>99</v>
      </c>
      <c r="M11" s="511">
        <f>SUMIF('Parametry projektu'!$D$40:$AG$40,"&lt;"&amp;($I$8+1),N11:AQ11)</f>
        <v>0</v>
      </c>
      <c r="N11" s="512"/>
      <c r="O11" s="512"/>
      <c r="P11" s="512"/>
      <c r="Q11" s="512"/>
      <c r="R11" s="512"/>
      <c r="S11" s="512"/>
      <c r="T11" s="512"/>
      <c r="U11" s="512"/>
      <c r="V11" s="512"/>
      <c r="W11" s="512"/>
      <c r="X11" s="512"/>
      <c r="Y11" s="512"/>
      <c r="Z11" s="512"/>
      <c r="AA11" s="512"/>
      <c r="AB11" s="512"/>
      <c r="AC11" s="512"/>
      <c r="AD11" s="512"/>
      <c r="AE11" s="512"/>
      <c r="AF11" s="512"/>
      <c r="AG11" s="512"/>
      <c r="AH11" s="512"/>
      <c r="AI11" s="512"/>
      <c r="AJ11" s="512"/>
      <c r="AK11" s="512"/>
      <c r="AL11" s="512"/>
      <c r="AM11" s="512"/>
      <c r="AN11" s="512"/>
      <c r="AO11" s="512"/>
      <c r="AP11" s="512"/>
      <c r="AQ11" s="513"/>
      <c r="AR11" s="300"/>
    </row>
    <row r="12" spans="1:44" ht="37.5" customHeight="1">
      <c r="A12" s="294"/>
      <c r="B12" s="317" t="s">
        <v>199</v>
      </c>
      <c r="C12" s="318"/>
      <c r="D12" s="319"/>
      <c r="E12" s="426" t="s">
        <v>200</v>
      </c>
      <c r="F12" s="488">
        <v>0.25</v>
      </c>
      <c r="G12" s="465">
        <f>F12*D14</f>
        <v>0</v>
      </c>
      <c r="H12" s="324" t="s">
        <v>201</v>
      </c>
      <c r="I12" s="445">
        <f>IF(I11&lt;0.04,I11-0.01,IF(I11&gt;0.06,I11-0.03,0.03))</f>
        <v>2.5399999999999999E-2</v>
      </c>
      <c r="J12" s="300"/>
      <c r="K12" s="294"/>
      <c r="L12" s="428" t="s">
        <v>101</v>
      </c>
      <c r="M12" s="511">
        <f>SUMIF('Parametry projektu'!$D$40:$AG$40,"&lt;"&amp;($I$8+1),N12:AQ12)</f>
        <v>0</v>
      </c>
      <c r="N12" s="512"/>
      <c r="O12" s="512"/>
      <c r="P12" s="512"/>
      <c r="Q12" s="512"/>
      <c r="R12" s="512"/>
      <c r="S12" s="512"/>
      <c r="T12" s="512"/>
      <c r="U12" s="512"/>
      <c r="V12" s="512"/>
      <c r="W12" s="512"/>
      <c r="X12" s="512"/>
      <c r="Y12" s="512"/>
      <c r="Z12" s="512"/>
      <c r="AA12" s="512"/>
      <c r="AB12" s="512"/>
      <c r="AC12" s="512"/>
      <c r="AD12" s="512"/>
      <c r="AE12" s="512"/>
      <c r="AF12" s="512"/>
      <c r="AG12" s="512"/>
      <c r="AH12" s="512"/>
      <c r="AI12" s="512"/>
      <c r="AJ12" s="512"/>
      <c r="AK12" s="512"/>
      <c r="AL12" s="512"/>
      <c r="AM12" s="512"/>
      <c r="AN12" s="512"/>
      <c r="AO12" s="512"/>
      <c r="AP12" s="512"/>
      <c r="AQ12" s="513"/>
      <c r="AR12" s="300"/>
    </row>
    <row r="13" spans="1:44" ht="27" customHeight="1">
      <c r="A13" s="294"/>
      <c r="B13" s="416" t="s">
        <v>63</v>
      </c>
      <c r="C13" s="393"/>
      <c r="D13" s="323">
        <f>C13</f>
        <v>0</v>
      </c>
      <c r="E13" s="426" t="s">
        <v>202</v>
      </c>
      <c r="F13" s="488">
        <v>0.65</v>
      </c>
      <c r="G13" s="465">
        <f>F13*D14</f>
        <v>0</v>
      </c>
      <c r="H13" s="322" t="s">
        <v>203</v>
      </c>
      <c r="I13" s="329">
        <f>IF((I11-I12)&lt;0.01,0.01,IF((I11-I12)&gt;0.03,0.03,I11-I12))</f>
        <v>1.0000000000000002E-2</v>
      </c>
      <c r="J13" s="325"/>
      <c r="K13" s="326"/>
      <c r="L13" s="429" t="s">
        <v>103</v>
      </c>
      <c r="M13" s="511">
        <f>SUMIF('Parametry projektu'!$D$40:$AG$40,"&lt;"&amp;($I$8+1),N13:AQ13)</f>
        <v>0</v>
      </c>
      <c r="N13" s="512"/>
      <c r="O13" s="512"/>
      <c r="P13" s="512"/>
      <c r="Q13" s="512"/>
      <c r="R13" s="512"/>
      <c r="S13" s="512"/>
      <c r="T13" s="512"/>
      <c r="U13" s="512"/>
      <c r="V13" s="512"/>
      <c r="W13" s="512"/>
      <c r="X13" s="512"/>
      <c r="Y13" s="512"/>
      <c r="Z13" s="512"/>
      <c r="AA13" s="512"/>
      <c r="AB13" s="512"/>
      <c r="AC13" s="512"/>
      <c r="AD13" s="512"/>
      <c r="AE13" s="512"/>
      <c r="AF13" s="512"/>
      <c r="AG13" s="512"/>
      <c r="AH13" s="512"/>
      <c r="AI13" s="512"/>
      <c r="AJ13" s="512"/>
      <c r="AK13" s="512"/>
      <c r="AL13" s="512"/>
      <c r="AM13" s="512"/>
      <c r="AN13" s="512"/>
      <c r="AO13" s="512"/>
      <c r="AP13" s="512"/>
      <c r="AQ13" s="513"/>
      <c r="AR13" s="300"/>
    </row>
    <row r="14" spans="1:44" ht="25.5" customHeight="1">
      <c r="A14" s="294"/>
      <c r="B14" s="408" t="s">
        <v>204</v>
      </c>
      <c r="C14" s="327">
        <f>SUM(C13:C13)</f>
        <v>0</v>
      </c>
      <c r="D14" s="328">
        <f>D13</f>
        <v>0</v>
      </c>
      <c r="E14" s="426" t="s">
        <v>205</v>
      </c>
      <c r="F14" s="489">
        <f>F12+F13</f>
        <v>0.9</v>
      </c>
      <c r="G14" s="466">
        <f>G12+G13</f>
        <v>0</v>
      </c>
      <c r="H14" s="322" t="s">
        <v>206</v>
      </c>
      <c r="I14" s="443">
        <v>6.0000000000000001E-3</v>
      </c>
      <c r="J14" s="330"/>
      <c r="K14" s="331"/>
      <c r="L14" s="429" t="s">
        <v>105</v>
      </c>
      <c r="M14" s="511">
        <f>SUMIF('Parametry projektu'!$D$40:$AG$40,"&lt;"&amp;($I$8+1),N14:AQ14)</f>
        <v>0</v>
      </c>
      <c r="N14" s="512"/>
      <c r="O14" s="512"/>
      <c r="P14" s="512"/>
      <c r="Q14" s="512"/>
      <c r="R14" s="512"/>
      <c r="S14" s="512"/>
      <c r="T14" s="512"/>
      <c r="U14" s="512"/>
      <c r="V14" s="512"/>
      <c r="W14" s="512"/>
      <c r="X14" s="512"/>
      <c r="Y14" s="512"/>
      <c r="Z14" s="512"/>
      <c r="AA14" s="512"/>
      <c r="AB14" s="512"/>
      <c r="AC14" s="512"/>
      <c r="AD14" s="512"/>
      <c r="AE14" s="512"/>
      <c r="AF14" s="512"/>
      <c r="AG14" s="512"/>
      <c r="AH14" s="512"/>
      <c r="AI14" s="512"/>
      <c r="AJ14" s="512"/>
      <c r="AK14" s="512"/>
      <c r="AL14" s="512"/>
      <c r="AM14" s="512"/>
      <c r="AN14" s="512"/>
      <c r="AO14" s="512"/>
      <c r="AP14" s="512"/>
      <c r="AQ14" s="513"/>
      <c r="AR14" s="300"/>
    </row>
    <row r="15" spans="1:44" ht="26.25" customHeight="1" thickBot="1">
      <c r="A15" s="294"/>
      <c r="B15" s="317" t="s">
        <v>207</v>
      </c>
      <c r="C15" s="318"/>
      <c r="E15" s="426" t="s">
        <v>134</v>
      </c>
      <c r="F15" s="490">
        <f>IF(D24=0,0,G15/$D$24)</f>
        <v>0</v>
      </c>
      <c r="G15" s="472"/>
      <c r="H15" s="334" t="s">
        <v>208</v>
      </c>
      <c r="I15" s="403">
        <f>I8</f>
        <v>0</v>
      </c>
      <c r="J15" s="332"/>
      <c r="K15" s="333"/>
      <c r="L15" s="429" t="s">
        <v>107</v>
      </c>
      <c r="M15" s="511">
        <f>SUMIF('Parametry projektu'!$D$40:$AG$40,"&lt;"&amp;($I$8+1),N15:AQ15)</f>
        <v>0</v>
      </c>
      <c r="N15" s="511">
        <f>IF('Parametry projektu'!D40&gt;Vstupy!$I$8,0,('Parametry projektu'!C24-'Parametry projektu'!C12)*0.014)</f>
        <v>0</v>
      </c>
      <c r="O15" s="511">
        <f>IF('Parametry projektu'!E40&gt;Vstupy!$I$8,0,('Parametry projektu'!$C$24-'Parametry projektu'!$C$12)*0.034)</f>
        <v>0</v>
      </c>
      <c r="P15" s="511">
        <f>IF('Parametry projektu'!F40&gt;Vstupy!$I$8,0,('Parametry projektu'!$C$24-'Parametry projektu'!$C$12)*0.034)</f>
        <v>0</v>
      </c>
      <c r="Q15" s="511">
        <f>IF('Parametry projektu'!G40&gt;Vstupy!$I$8,0,('Parametry projektu'!$C$24-'Parametry projektu'!$C$12)*0.034)</f>
        <v>0</v>
      </c>
      <c r="R15" s="511">
        <f>IF('Parametry projektu'!H40&gt;Vstupy!$I$8,0,('Parametry projektu'!$C$24-'Parametry projektu'!$C$12)*0.034)</f>
        <v>0</v>
      </c>
      <c r="S15" s="511">
        <f>IF('Parametry projektu'!I40&gt;Vstupy!$I$8,0,('Parametry projektu'!$C$24-'Parametry projektu'!$C$12)*0.034)</f>
        <v>0</v>
      </c>
      <c r="T15" s="511">
        <f>IF('Parametry projektu'!J40&gt;Vstupy!$I$8,0,('Parametry projektu'!$C$24-'Parametry projektu'!$C$12)*0.034)</f>
        <v>0</v>
      </c>
      <c r="U15" s="511">
        <f>IF('Parametry projektu'!K40&gt;Vstupy!$I$8,0,('Parametry projektu'!$C$24-'Parametry projektu'!$C$12)*0.034)</f>
        <v>0</v>
      </c>
      <c r="V15" s="511">
        <f>IF('Parametry projektu'!L40&gt;Vstupy!$I$8,0,('Parametry projektu'!$C$24-'Parametry projektu'!$C$12)*0.034)</f>
        <v>0</v>
      </c>
      <c r="W15" s="511">
        <f>IF('Parametry projektu'!M40&gt;Vstupy!$I$8,0,('Parametry projektu'!$C$24-'Parametry projektu'!$C$12)*0.034)</f>
        <v>0</v>
      </c>
      <c r="X15" s="511">
        <f>IF('Parametry projektu'!N40&gt;Vstupy!$I$8,0,('Parametry projektu'!$C$24-'Parametry projektu'!$C$12)*0.034)</f>
        <v>0</v>
      </c>
      <c r="Y15" s="511">
        <f>IF('Parametry projektu'!O40&gt;Vstupy!$I$8,0,('Parametry projektu'!$C$24-'Parametry projektu'!$C$12)*0.034)</f>
        <v>0</v>
      </c>
      <c r="Z15" s="511">
        <f>IF('Parametry projektu'!P40&gt;Vstupy!$I$8,0,('Parametry projektu'!$C$24-'Parametry projektu'!$C$12)*0.034)</f>
        <v>0</v>
      </c>
      <c r="AA15" s="511">
        <f>IF('Parametry projektu'!Q40&gt;Vstupy!$I$8,0,('Parametry projektu'!$C$24-'Parametry projektu'!$C$12)*0.034)</f>
        <v>0</v>
      </c>
      <c r="AB15" s="511">
        <f>IF('Parametry projektu'!R40&gt;Vstupy!$I$8,0,('Parametry projektu'!$C$24-'Parametry projektu'!$C$12)*0.034)</f>
        <v>0</v>
      </c>
      <c r="AC15" s="511">
        <f>IF('Parametry projektu'!S40&gt;Vstupy!$I$8,0,('Parametry projektu'!$C$24-'Parametry projektu'!$C$12)*0.034)</f>
        <v>0</v>
      </c>
      <c r="AD15" s="511">
        <f>IF('Parametry projektu'!T40&gt;Vstupy!$I$8,0,('Parametry projektu'!$C$24-'Parametry projektu'!$C$12)*0.034)</f>
        <v>0</v>
      </c>
      <c r="AE15" s="511">
        <f>IF('Parametry projektu'!U40&gt;Vstupy!$I$8,0,('Parametry projektu'!$C$24-'Parametry projektu'!$C$12)*0.034)</f>
        <v>0</v>
      </c>
      <c r="AF15" s="511">
        <f>IF('Parametry projektu'!V40&gt;Vstupy!$I$8,0,('Parametry projektu'!$C$24-'Parametry projektu'!$C$12)*0.034)</f>
        <v>0</v>
      </c>
      <c r="AG15" s="511">
        <f>IF('Parametry projektu'!W40&gt;Vstupy!$I$8,0,('Parametry projektu'!$C$24-'Parametry projektu'!$C$12)*0.034)</f>
        <v>0</v>
      </c>
      <c r="AH15" s="511">
        <f>IF('Parametry projektu'!X40&gt;Vstupy!$I$8,0,('Parametry projektu'!$C$24-'Parametry projektu'!$C$12)*0.034)</f>
        <v>0</v>
      </c>
      <c r="AI15" s="511">
        <f>IF('Parametry projektu'!Y40&gt;Vstupy!$I$8,0,('Parametry projektu'!$C$24-'Parametry projektu'!$C$12)*0.034)</f>
        <v>0</v>
      </c>
      <c r="AJ15" s="511">
        <f>IF('Parametry projektu'!Z40&gt;Vstupy!$I$8,0,('Parametry projektu'!$C$24-'Parametry projektu'!$C$12)*0.034)</f>
        <v>0</v>
      </c>
      <c r="AK15" s="511">
        <f>IF('Parametry projektu'!AA40&gt;Vstupy!$I$8,0,('Parametry projektu'!$C$24-'Parametry projektu'!$C$12)*0.034)</f>
        <v>0</v>
      </c>
      <c r="AL15" s="511">
        <f>IF('Parametry projektu'!AB40&gt;Vstupy!$I$8,0,('Parametry projektu'!$C$24-'Parametry projektu'!$C$12)*0.034)</f>
        <v>0</v>
      </c>
      <c r="AM15" s="511">
        <f>IF('Parametry projektu'!AC40&gt;Vstupy!$I$8,0,('Parametry projektu'!$C$24-'Parametry projektu'!$C$12)*0.034)</f>
        <v>0</v>
      </c>
      <c r="AN15" s="511">
        <f>IF('Parametry projektu'!AD40&gt;Vstupy!$I$8,0,('Parametry projektu'!$C$24-'Parametry projektu'!$C$12)*0.034)</f>
        <v>0</v>
      </c>
      <c r="AO15" s="511">
        <f>IF('Parametry projektu'!AE40&gt;Vstupy!$I$8,0,('Parametry projektu'!$C$24-'Parametry projektu'!$C$12)*0.034)</f>
        <v>0</v>
      </c>
      <c r="AP15" s="511">
        <f>IF('Parametry projektu'!AF40&gt;Vstupy!$I$8,0,('Parametry projektu'!$C$24-'Parametry projektu'!$C$12)*0.034)</f>
        <v>0</v>
      </c>
      <c r="AQ15" s="514">
        <f>IF('Parametry projektu'!AG40&gt;Vstupy!$I$8,0,('Parametry projektu'!$C$24-'Parametry projektu'!$C$12)*0.034)</f>
        <v>0</v>
      </c>
      <c r="AR15" s="300"/>
    </row>
    <row r="16" spans="1:44" ht="25.5">
      <c r="A16" s="294"/>
      <c r="B16" s="415" t="s">
        <v>209</v>
      </c>
      <c r="C16" s="394"/>
      <c r="D16" s="323">
        <f>C16</f>
        <v>0</v>
      </c>
      <c r="E16" s="426" t="s">
        <v>136</v>
      </c>
      <c r="F16" s="490">
        <f>IF(D24=0,0,G16/$D$24)</f>
        <v>0</v>
      </c>
      <c r="G16" s="466">
        <f>D24-G14-G15</f>
        <v>0</v>
      </c>
      <c r="H16" s="322" t="s">
        <v>150</v>
      </c>
      <c r="I16" s="271">
        <v>0</v>
      </c>
      <c r="J16" s="335"/>
      <c r="K16" s="336"/>
      <c r="L16" s="412" t="s">
        <v>109</v>
      </c>
      <c r="M16" s="507">
        <f>SUM(M17:M21)</f>
        <v>0</v>
      </c>
      <c r="N16" s="507">
        <f t="shared" ref="N16:AQ16" si="2">SUM(N17:N21)</f>
        <v>0</v>
      </c>
      <c r="O16" s="507">
        <f t="shared" si="2"/>
        <v>0</v>
      </c>
      <c r="P16" s="507">
        <f t="shared" si="2"/>
        <v>0</v>
      </c>
      <c r="Q16" s="507">
        <f t="shared" si="2"/>
        <v>0</v>
      </c>
      <c r="R16" s="507">
        <f t="shared" si="2"/>
        <v>0</v>
      </c>
      <c r="S16" s="507">
        <f t="shared" si="2"/>
        <v>0</v>
      </c>
      <c r="T16" s="507">
        <f t="shared" si="2"/>
        <v>0</v>
      </c>
      <c r="U16" s="507">
        <f t="shared" si="2"/>
        <v>0</v>
      </c>
      <c r="V16" s="507">
        <f t="shared" si="2"/>
        <v>0</v>
      </c>
      <c r="W16" s="507">
        <f t="shared" si="2"/>
        <v>0</v>
      </c>
      <c r="X16" s="507">
        <f t="shared" si="2"/>
        <v>0</v>
      </c>
      <c r="Y16" s="507">
        <f t="shared" si="2"/>
        <v>0</v>
      </c>
      <c r="Z16" s="507">
        <f t="shared" si="2"/>
        <v>0</v>
      </c>
      <c r="AA16" s="507">
        <f t="shared" si="2"/>
        <v>0</v>
      </c>
      <c r="AB16" s="507">
        <f t="shared" si="2"/>
        <v>0</v>
      </c>
      <c r="AC16" s="507">
        <f t="shared" si="2"/>
        <v>0</v>
      </c>
      <c r="AD16" s="507">
        <f t="shared" si="2"/>
        <v>0</v>
      </c>
      <c r="AE16" s="507">
        <f t="shared" si="2"/>
        <v>0</v>
      </c>
      <c r="AF16" s="507">
        <f t="shared" si="2"/>
        <v>0</v>
      </c>
      <c r="AG16" s="507">
        <f t="shared" si="2"/>
        <v>0</v>
      </c>
      <c r="AH16" s="507">
        <f t="shared" si="2"/>
        <v>0</v>
      </c>
      <c r="AI16" s="507">
        <f t="shared" si="2"/>
        <v>0</v>
      </c>
      <c r="AJ16" s="507">
        <f t="shared" si="2"/>
        <v>0</v>
      </c>
      <c r="AK16" s="507">
        <f t="shared" si="2"/>
        <v>0</v>
      </c>
      <c r="AL16" s="507">
        <f t="shared" si="2"/>
        <v>0</v>
      </c>
      <c r="AM16" s="507">
        <f t="shared" si="2"/>
        <v>0</v>
      </c>
      <c r="AN16" s="507">
        <f t="shared" si="2"/>
        <v>0</v>
      </c>
      <c r="AO16" s="507">
        <f t="shared" si="2"/>
        <v>0</v>
      </c>
      <c r="AP16" s="507">
        <f t="shared" si="2"/>
        <v>0</v>
      </c>
      <c r="AQ16" s="510">
        <f t="shared" si="2"/>
        <v>0</v>
      </c>
      <c r="AR16" s="300"/>
    </row>
    <row r="17" spans="1:44" ht="27" customHeight="1" thickBot="1">
      <c r="A17" s="294"/>
      <c r="B17" s="415" t="s">
        <v>210</v>
      </c>
      <c r="C17" s="394">
        <v>0</v>
      </c>
      <c r="D17" s="323">
        <f>C17*$I$4</f>
        <v>0</v>
      </c>
      <c r="E17" s="556" t="s">
        <v>211</v>
      </c>
      <c r="F17" s="557"/>
      <c r="G17" s="468">
        <f>G14+G15+G16</f>
        <v>0</v>
      </c>
      <c r="H17" s="427" t="s">
        <v>152</v>
      </c>
      <c r="I17" s="272">
        <v>0</v>
      </c>
      <c r="J17" s="330"/>
      <c r="K17" s="331"/>
      <c r="L17" s="429" t="s">
        <v>212</v>
      </c>
      <c r="M17" s="511">
        <f>SUMIF('Parametry projektu'!$D$40:$AG$40,"&lt;"&amp;($I$8+1),N17:AQ17)</f>
        <v>0</v>
      </c>
      <c r="N17" s="512"/>
      <c r="O17" s="527"/>
      <c r="P17" s="512"/>
      <c r="Q17" s="512"/>
      <c r="R17" s="512"/>
      <c r="S17" s="512"/>
      <c r="T17" s="512"/>
      <c r="U17" s="512"/>
      <c r="V17" s="512"/>
      <c r="W17" s="512"/>
      <c r="X17" s="512"/>
      <c r="Y17" s="512"/>
      <c r="Z17" s="512"/>
      <c r="AA17" s="512"/>
      <c r="AB17" s="512"/>
      <c r="AC17" s="512"/>
      <c r="AD17" s="512"/>
      <c r="AE17" s="512"/>
      <c r="AF17" s="512"/>
      <c r="AG17" s="512"/>
      <c r="AH17" s="512"/>
      <c r="AI17" s="512"/>
      <c r="AJ17" s="512"/>
      <c r="AK17" s="512"/>
      <c r="AL17" s="512"/>
      <c r="AM17" s="512"/>
      <c r="AN17" s="512"/>
      <c r="AO17" s="512"/>
      <c r="AP17" s="512"/>
      <c r="AQ17" s="513"/>
      <c r="AR17" s="300"/>
    </row>
    <row r="18" spans="1:44" ht="28.5" customHeight="1">
      <c r="A18" s="417"/>
      <c r="B18" s="415" t="s">
        <v>69</v>
      </c>
      <c r="C18" s="394">
        <v>0</v>
      </c>
      <c r="D18" s="323">
        <f t="shared" ref="D18:D19" si="3">C18*$I$4</f>
        <v>0</v>
      </c>
      <c r="E18" s="548" t="s">
        <v>140</v>
      </c>
      <c r="F18" s="549"/>
      <c r="G18" s="467">
        <f>C30-G17-I18-I19</f>
        <v>0</v>
      </c>
      <c r="H18" s="473" t="s">
        <v>213</v>
      </c>
      <c r="I18" s="469">
        <v>0</v>
      </c>
      <c r="J18" s="337"/>
      <c r="K18" s="338"/>
      <c r="L18" s="429" t="s">
        <v>112</v>
      </c>
      <c r="M18" s="511">
        <f>SUMIF('Parametry projektu'!$D$40:$AG$40,"&lt;"&amp;($I$8+1),N18:AQ18)</f>
        <v>0</v>
      </c>
      <c r="N18" s="528"/>
      <c r="O18" s="527"/>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512"/>
      <c r="AP18" s="512"/>
      <c r="AQ18" s="513"/>
      <c r="AR18" s="300"/>
    </row>
    <row r="19" spans="1:44" ht="27" customHeight="1" thickBot="1">
      <c r="A19" s="294"/>
      <c r="B19" s="415" t="s">
        <v>71</v>
      </c>
      <c r="C19" s="394"/>
      <c r="D19" s="323">
        <f t="shared" si="3"/>
        <v>0</v>
      </c>
      <c r="E19" s="550" t="s">
        <v>214</v>
      </c>
      <c r="F19" s="551"/>
      <c r="G19" s="468">
        <f>G18+G17+I18+I19</f>
        <v>0</v>
      </c>
      <c r="H19" s="474" t="s">
        <v>142</v>
      </c>
      <c r="I19" s="470">
        <v>0</v>
      </c>
      <c r="J19" s="330"/>
      <c r="K19" s="331"/>
      <c r="L19" s="429" t="s">
        <v>103</v>
      </c>
      <c r="M19" s="511">
        <f>SUMIF('Parametry projektu'!$D$40:$AG$40,"&lt;"&amp;($I$8+1),N19:AQ19)</f>
        <v>0</v>
      </c>
      <c r="N19" s="512"/>
      <c r="O19" s="527"/>
      <c r="P19" s="512"/>
      <c r="Q19" s="512"/>
      <c r="R19" s="512"/>
      <c r="S19" s="512"/>
      <c r="T19" s="512"/>
      <c r="U19" s="512"/>
      <c r="V19" s="512"/>
      <c r="W19" s="512"/>
      <c r="X19" s="512"/>
      <c r="Y19" s="512"/>
      <c r="Z19" s="512"/>
      <c r="AA19" s="512"/>
      <c r="AB19" s="512"/>
      <c r="AC19" s="512"/>
      <c r="AD19" s="512"/>
      <c r="AE19" s="512"/>
      <c r="AF19" s="512"/>
      <c r="AG19" s="512"/>
      <c r="AH19" s="512"/>
      <c r="AI19" s="512"/>
      <c r="AJ19" s="512"/>
      <c r="AK19" s="512"/>
      <c r="AL19" s="512"/>
      <c r="AM19" s="512"/>
      <c r="AN19" s="512"/>
      <c r="AO19" s="512"/>
      <c r="AP19" s="512"/>
      <c r="AQ19" s="513"/>
      <c r="AR19" s="300"/>
    </row>
    <row r="20" spans="1:44" ht="26.25" thickBot="1">
      <c r="A20" s="294"/>
      <c r="B20" s="415" t="s">
        <v>73</v>
      </c>
      <c r="C20" s="394">
        <v>0</v>
      </c>
      <c r="D20" s="323">
        <f>C20*$I$4</f>
        <v>0</v>
      </c>
      <c r="E20" s="311" t="s">
        <v>215</v>
      </c>
      <c r="J20" s="337"/>
      <c r="K20" s="338"/>
      <c r="L20" s="429" t="s">
        <v>115</v>
      </c>
      <c r="M20" s="511">
        <f>SUMIF('Parametry projektu'!$D$40:$AG$40,"&lt;"&amp;($I$8+1),N20:AQ20)</f>
        <v>0</v>
      </c>
      <c r="N20" s="512"/>
      <c r="O20" s="512"/>
      <c r="P20" s="512"/>
      <c r="Q20" s="512"/>
      <c r="R20" s="512"/>
      <c r="S20" s="512"/>
      <c r="T20" s="512"/>
      <c r="U20" s="512"/>
      <c r="V20" s="512"/>
      <c r="W20" s="512"/>
      <c r="X20" s="512"/>
      <c r="Y20" s="512"/>
      <c r="Z20" s="512"/>
      <c r="AA20" s="512"/>
      <c r="AB20" s="512"/>
      <c r="AC20" s="512"/>
      <c r="AD20" s="512"/>
      <c r="AE20" s="512"/>
      <c r="AF20" s="512"/>
      <c r="AG20" s="512"/>
      <c r="AH20" s="512"/>
      <c r="AI20" s="512"/>
      <c r="AJ20" s="512"/>
      <c r="AK20" s="512"/>
      <c r="AL20" s="512"/>
      <c r="AM20" s="512"/>
      <c r="AN20" s="512"/>
      <c r="AO20" s="512"/>
      <c r="AP20" s="512"/>
      <c r="AQ20" s="513"/>
      <c r="AR20" s="300"/>
    </row>
    <row r="21" spans="1:44" ht="28.5" customHeight="1" thickBot="1">
      <c r="A21" s="294"/>
      <c r="B21" s="416" t="s">
        <v>216</v>
      </c>
      <c r="C21" s="393">
        <v>0</v>
      </c>
      <c r="D21" s="323">
        <f>C21*$I$4</f>
        <v>0</v>
      </c>
      <c r="E21" s="339" t="s">
        <v>217</v>
      </c>
      <c r="F21" s="340"/>
      <c r="G21" s="340"/>
      <c r="H21" s="341" t="s">
        <v>218</v>
      </c>
      <c r="I21" s="342" t="s">
        <v>219</v>
      </c>
      <c r="J21" s="300"/>
      <c r="K21" s="294"/>
      <c r="L21" s="429" t="s">
        <v>117</v>
      </c>
      <c r="M21" s="511">
        <f>SUMIF('Parametry projektu'!$D$40:$AG$40,"&lt;"&amp;($I$8+1),N21:AQ21)</f>
        <v>0</v>
      </c>
      <c r="N21" s="512"/>
      <c r="O21" s="512"/>
      <c r="P21" s="512"/>
      <c r="Q21" s="512"/>
      <c r="R21" s="512"/>
      <c r="S21" s="512"/>
      <c r="T21" s="512"/>
      <c r="U21" s="512"/>
      <c r="V21" s="512"/>
      <c r="W21" s="512"/>
      <c r="X21" s="512"/>
      <c r="Y21" s="512"/>
      <c r="Z21" s="512"/>
      <c r="AA21" s="512"/>
      <c r="AB21" s="512"/>
      <c r="AC21" s="512"/>
      <c r="AD21" s="512"/>
      <c r="AE21" s="512"/>
      <c r="AF21" s="512"/>
      <c r="AG21" s="512"/>
      <c r="AH21" s="512"/>
      <c r="AI21" s="512"/>
      <c r="AJ21" s="512"/>
      <c r="AK21" s="512"/>
      <c r="AL21" s="512"/>
      <c r="AM21" s="512"/>
      <c r="AN21" s="512"/>
      <c r="AO21" s="512"/>
      <c r="AP21" s="512"/>
      <c r="AQ21" s="513"/>
      <c r="AR21" s="300"/>
    </row>
    <row r="22" spans="1:44" ht="29.25" customHeight="1" thickBot="1">
      <c r="A22" s="294"/>
      <c r="B22" s="416" t="s">
        <v>77</v>
      </c>
      <c r="C22" s="344">
        <f>'Parametry projektu'!C33</f>
        <v>0</v>
      </c>
      <c r="E22" s="439" t="s">
        <v>220</v>
      </c>
      <c r="F22" s="345"/>
      <c r="G22" s="345"/>
      <c r="H22" s="499"/>
      <c r="I22" s="492"/>
      <c r="J22" s="300"/>
      <c r="K22" s="294"/>
      <c r="L22" s="304" t="s">
        <v>221</v>
      </c>
      <c r="M22" s="508">
        <f>M23+M26</f>
        <v>0</v>
      </c>
      <c r="N22" s="508">
        <f>N23+N26</f>
        <v>0</v>
      </c>
      <c r="O22" s="508">
        <f t="shared" ref="O22:AQ22" si="4">O23+O26</f>
        <v>0</v>
      </c>
      <c r="P22" s="508">
        <f t="shared" si="4"/>
        <v>0</v>
      </c>
      <c r="Q22" s="508">
        <f t="shared" si="4"/>
        <v>0</v>
      </c>
      <c r="R22" s="508">
        <f t="shared" si="4"/>
        <v>0</v>
      </c>
      <c r="S22" s="508">
        <f t="shared" si="4"/>
        <v>0</v>
      </c>
      <c r="T22" s="508">
        <f t="shared" si="4"/>
        <v>0</v>
      </c>
      <c r="U22" s="508">
        <f t="shared" si="4"/>
        <v>0</v>
      </c>
      <c r="V22" s="508">
        <f t="shared" si="4"/>
        <v>0</v>
      </c>
      <c r="W22" s="508">
        <f t="shared" si="4"/>
        <v>0</v>
      </c>
      <c r="X22" s="508">
        <f t="shared" si="4"/>
        <v>0</v>
      </c>
      <c r="Y22" s="508">
        <f t="shared" si="4"/>
        <v>0</v>
      </c>
      <c r="Z22" s="508">
        <f t="shared" si="4"/>
        <v>0</v>
      </c>
      <c r="AA22" s="508">
        <f t="shared" si="4"/>
        <v>0</v>
      </c>
      <c r="AB22" s="508">
        <f t="shared" si="4"/>
        <v>0</v>
      </c>
      <c r="AC22" s="508">
        <f t="shared" si="4"/>
        <v>0</v>
      </c>
      <c r="AD22" s="508">
        <f t="shared" si="4"/>
        <v>0</v>
      </c>
      <c r="AE22" s="508">
        <f t="shared" si="4"/>
        <v>0</v>
      </c>
      <c r="AF22" s="508">
        <f t="shared" si="4"/>
        <v>0</v>
      </c>
      <c r="AG22" s="508">
        <f t="shared" si="4"/>
        <v>0</v>
      </c>
      <c r="AH22" s="508">
        <f t="shared" si="4"/>
        <v>0</v>
      </c>
      <c r="AI22" s="508">
        <f t="shared" si="4"/>
        <v>0</v>
      </c>
      <c r="AJ22" s="508">
        <f t="shared" si="4"/>
        <v>0</v>
      </c>
      <c r="AK22" s="508">
        <f t="shared" si="4"/>
        <v>0</v>
      </c>
      <c r="AL22" s="508">
        <f t="shared" si="4"/>
        <v>0</v>
      </c>
      <c r="AM22" s="508">
        <f t="shared" si="4"/>
        <v>0</v>
      </c>
      <c r="AN22" s="508">
        <f t="shared" si="4"/>
        <v>0</v>
      </c>
      <c r="AO22" s="508">
        <f t="shared" si="4"/>
        <v>0</v>
      </c>
      <c r="AP22" s="508">
        <f t="shared" si="4"/>
        <v>0</v>
      </c>
      <c r="AQ22" s="509">
        <f t="shared" si="4"/>
        <v>0</v>
      </c>
      <c r="AR22" s="300"/>
    </row>
    <row r="23" spans="1:44" ht="21.75" customHeight="1">
      <c r="A23" s="294"/>
      <c r="B23" s="343" t="s">
        <v>222</v>
      </c>
      <c r="C23" s="344">
        <f>SUM(C16:C22)</f>
        <v>0</v>
      </c>
      <c r="D23" s="328">
        <f>SUM(D16:D22)</f>
        <v>0</v>
      </c>
      <c r="E23" s="440" t="s">
        <v>223</v>
      </c>
      <c r="F23" s="348"/>
      <c r="G23" s="348"/>
      <c r="H23" s="500">
        <f>IF(G5&gt;0,'Výpočet nákladového nájemného'!C17*1.06,0)</f>
        <v>0</v>
      </c>
      <c r="I23" s="327">
        <f>IF(G6=0,0,'Výpočet nákladového nájemného'!C17)</f>
        <v>0</v>
      </c>
      <c r="J23" s="300"/>
      <c r="K23" s="294"/>
      <c r="L23" s="413" t="s">
        <v>224</v>
      </c>
      <c r="M23" s="515">
        <f>SUM(M24:M25)</f>
        <v>0</v>
      </c>
      <c r="N23" s="515">
        <f>N24+N25</f>
        <v>0</v>
      </c>
      <c r="O23" s="516">
        <f t="shared" ref="O23:AQ23" si="5">O24+O25</f>
        <v>0</v>
      </c>
      <c r="P23" s="516">
        <f t="shared" si="5"/>
        <v>0</v>
      </c>
      <c r="Q23" s="516">
        <f t="shared" si="5"/>
        <v>0</v>
      </c>
      <c r="R23" s="516">
        <f t="shared" si="5"/>
        <v>0</v>
      </c>
      <c r="S23" s="516">
        <f t="shared" si="5"/>
        <v>0</v>
      </c>
      <c r="T23" s="516">
        <f t="shared" si="5"/>
        <v>0</v>
      </c>
      <c r="U23" s="516">
        <f t="shared" si="5"/>
        <v>0</v>
      </c>
      <c r="V23" s="516">
        <f t="shared" si="5"/>
        <v>0</v>
      </c>
      <c r="W23" s="516">
        <f t="shared" si="5"/>
        <v>0</v>
      </c>
      <c r="X23" s="516">
        <f t="shared" si="5"/>
        <v>0</v>
      </c>
      <c r="Y23" s="516">
        <f t="shared" si="5"/>
        <v>0</v>
      </c>
      <c r="Z23" s="516">
        <f t="shared" si="5"/>
        <v>0</v>
      </c>
      <c r="AA23" s="516">
        <f t="shared" si="5"/>
        <v>0</v>
      </c>
      <c r="AB23" s="516">
        <f t="shared" si="5"/>
        <v>0</v>
      </c>
      <c r="AC23" s="516">
        <f t="shared" si="5"/>
        <v>0</v>
      </c>
      <c r="AD23" s="516">
        <f t="shared" si="5"/>
        <v>0</v>
      </c>
      <c r="AE23" s="516">
        <f t="shared" si="5"/>
        <v>0</v>
      </c>
      <c r="AF23" s="516">
        <f t="shared" si="5"/>
        <v>0</v>
      </c>
      <c r="AG23" s="516">
        <f t="shared" si="5"/>
        <v>0</v>
      </c>
      <c r="AH23" s="516">
        <f t="shared" si="5"/>
        <v>0</v>
      </c>
      <c r="AI23" s="516">
        <f t="shared" si="5"/>
        <v>0</v>
      </c>
      <c r="AJ23" s="516">
        <f t="shared" si="5"/>
        <v>0</v>
      </c>
      <c r="AK23" s="516">
        <f t="shared" si="5"/>
        <v>0</v>
      </c>
      <c r="AL23" s="516">
        <f t="shared" si="5"/>
        <v>0</v>
      </c>
      <c r="AM23" s="516">
        <f t="shared" si="5"/>
        <v>0</v>
      </c>
      <c r="AN23" s="516">
        <f t="shared" si="5"/>
        <v>0</v>
      </c>
      <c r="AO23" s="516">
        <f t="shared" si="5"/>
        <v>0</v>
      </c>
      <c r="AP23" s="516">
        <f t="shared" si="5"/>
        <v>0</v>
      </c>
      <c r="AQ23" s="517">
        <f t="shared" si="5"/>
        <v>0</v>
      </c>
      <c r="AR23" s="300"/>
    </row>
    <row r="24" spans="1:44" ht="18.75" customHeight="1" thickBot="1">
      <c r="A24" s="294"/>
      <c r="B24" s="346" t="s">
        <v>225</v>
      </c>
      <c r="C24" s="347">
        <f>SUM(C14,C23)</f>
        <v>0</v>
      </c>
      <c r="D24" s="423">
        <f>D23+D14</f>
        <v>0</v>
      </c>
      <c r="E24" s="494" t="s">
        <v>226</v>
      </c>
      <c r="F24" s="495"/>
      <c r="G24" s="495"/>
      <c r="H24" s="501">
        <f>IF(KatIKxx=0,0,(IF(KatIKxx&lt;=H23,KatIKxx-1,H23)))</f>
        <v>0</v>
      </c>
      <c r="I24" s="496">
        <f>IF(KatIIKxx=0,0,(IF(KatIIKxx&lt;=I23,KatIIKxx-1,I23)))</f>
        <v>0</v>
      </c>
      <c r="J24" s="300"/>
      <c r="K24" s="294"/>
      <c r="L24" s="430" t="s">
        <v>121</v>
      </c>
      <c r="M24" s="518">
        <f>SUMIF('Parametry projektu'!$D$40:$AG$40,"&lt;"&amp;($I$8+1),N24:AQ24)</f>
        <v>0</v>
      </c>
      <c r="N24" s="530">
        <f>IF('Parametry projektu'!D40&lt;=DSUxx,$I$25*$I$6*12+$H$25*$I$5*12,0)</f>
        <v>0</v>
      </c>
      <c r="O24" s="530">
        <f>IF('Parametry projektu'!E40&lt;=DSUxx,$I$25*$I$6*12+$H$25*$I$5*12,0)</f>
        <v>0</v>
      </c>
      <c r="P24" s="518">
        <f>IF('Parametry projektu'!F40&lt;=DSUxx,$I$25*$I$6*12+$H$25*$I$5*12,0)</f>
        <v>0</v>
      </c>
      <c r="Q24" s="518">
        <f>IF('Parametry projektu'!G40&lt;=DSUxx,$I$25*$I$6*12+$H$25*$I$5*12,0)</f>
        <v>0</v>
      </c>
      <c r="R24" s="518">
        <f>IF('Parametry projektu'!H40&lt;=DSUxx,$I$25*$I$6*12+$H$25*$I$5*12,0)</f>
        <v>0</v>
      </c>
      <c r="S24" s="518">
        <f>IF('Parametry projektu'!I40&lt;=DSUxx,$I$25*$I$6*12+$H$25*$I$5*12,0)</f>
        <v>0</v>
      </c>
      <c r="T24" s="518">
        <f>IF('Parametry projektu'!J40&lt;=DSUxx,$I$25*$I$6*12+$H$25*$I$5*12,0)</f>
        <v>0</v>
      </c>
      <c r="U24" s="518">
        <f>IF('Parametry projektu'!K40&lt;=DSUxx,$I$25*$I$6*12+$H$25*$I$5*12,0)</f>
        <v>0</v>
      </c>
      <c r="V24" s="518">
        <f>IF('Parametry projektu'!L40&lt;=DSUxx,$I$25*$I$6*12+$H$25*$I$5*12,0)</f>
        <v>0</v>
      </c>
      <c r="W24" s="518">
        <f>IF('Parametry projektu'!M40&lt;=DSUxx,$I$25*$I$6*12+$H$25*$I$5*12,0)</f>
        <v>0</v>
      </c>
      <c r="X24" s="518">
        <f>IF('Parametry projektu'!N40&lt;=DSUxx,$I$25*$I$6*12+$H$25*$I$5*12,0)</f>
        <v>0</v>
      </c>
      <c r="Y24" s="518">
        <f>IF('Parametry projektu'!O40&lt;=DSUxx,$I$25*$I$6*12+$H$25*$I$5*12,0)</f>
        <v>0</v>
      </c>
      <c r="Z24" s="518">
        <f>IF('Parametry projektu'!P40&lt;=DSUxx,$I$25*$I$6*12+$H$25*$I$5*12,0)</f>
        <v>0</v>
      </c>
      <c r="AA24" s="518">
        <f>IF('Parametry projektu'!Q40&lt;=DSUxx,$I$25*$I$6*12+$H$25*$I$5*12,0)</f>
        <v>0</v>
      </c>
      <c r="AB24" s="518">
        <f>IF('Parametry projektu'!R40&lt;=DSUxx,$I$25*$I$6*12+$H$25*$I$5*12,0)</f>
        <v>0</v>
      </c>
      <c r="AC24" s="518">
        <f>IF('Parametry projektu'!S40&lt;=DSUxx,$I$25*$I$6*12+$H$25*$I$5*12,0)</f>
        <v>0</v>
      </c>
      <c r="AD24" s="518">
        <f>IF('Parametry projektu'!T40&lt;=DSUxx,$I$25*$I$6*12+$H$25*$I$5*12,0)</f>
        <v>0</v>
      </c>
      <c r="AE24" s="518">
        <f>IF('Parametry projektu'!U40&lt;=DSUxx,$I$25*$I$6*12+$H$25*$I$5*12,0)</f>
        <v>0</v>
      </c>
      <c r="AF24" s="518">
        <f>IF('Parametry projektu'!V40&lt;=DSUxx,$I$25*$I$6*12+$H$25*$I$5*12,0)</f>
        <v>0</v>
      </c>
      <c r="AG24" s="518">
        <f>IF('Parametry projektu'!W40&lt;=DSUxx,$I$25*$I$6*12+$H$25*$I$5*12,0)</f>
        <v>0</v>
      </c>
      <c r="AH24" s="518">
        <f>IF('Parametry projektu'!X40&lt;=DSUxx,$I$25*$I$6*12+$H$25*$I$5*12,0)</f>
        <v>0</v>
      </c>
      <c r="AI24" s="518">
        <f>IF('Parametry projektu'!Y40&lt;=DSUxx,$I$25*$I$6*12+$H$25*$I$5*12,0)</f>
        <v>0</v>
      </c>
      <c r="AJ24" s="518">
        <f>IF('Parametry projektu'!Z40&lt;=DSUxx,$I$25*$I$6*12+$H$25*$I$5*12,0)</f>
        <v>0</v>
      </c>
      <c r="AK24" s="518">
        <f>IF('Parametry projektu'!AA40&lt;=DSUxx,$I$25*$I$6*12+$H$25*$I$5*12,0)</f>
        <v>0</v>
      </c>
      <c r="AL24" s="518">
        <f>IF('Parametry projektu'!AB40&lt;=DSUxx,$I$25*$I$6*12+$H$25*$I$5*12,0)</f>
        <v>0</v>
      </c>
      <c r="AM24" s="518">
        <f>IF('Parametry projektu'!AC40&lt;=DSUxx,$I$25*$I$6*12+$H$25*$I$5*12,0)</f>
        <v>0</v>
      </c>
      <c r="AN24" s="518">
        <f>IF('Parametry projektu'!AD40&lt;=DSUxx,$I$25*$I$6*12+$H$25*$I$5*12,0)</f>
        <v>0</v>
      </c>
      <c r="AO24" s="518">
        <f>IF('Parametry projektu'!AE40&lt;=DSUxx,$I$25*$I$6*12+$H$25*$I$5*12,0)</f>
        <v>0</v>
      </c>
      <c r="AP24" s="518">
        <f>IF('Parametry projektu'!AF40&lt;=DSUxx,$I$25*$I$6*12+$H$25*$I$5*12,0)</f>
        <v>0</v>
      </c>
      <c r="AQ24" s="519">
        <f>IF('Parametry projektu'!AG40&lt;=DSUxx,$I$25*$I$6*12+$H$25*$I$5*12,0)</f>
        <v>0</v>
      </c>
      <c r="AR24" s="300"/>
    </row>
    <row r="25" spans="1:44" ht="24" customHeight="1" thickBot="1">
      <c r="A25" s="294"/>
      <c r="B25" s="312" t="s">
        <v>79</v>
      </c>
      <c r="C25" s="349"/>
      <c r="D25" s="478"/>
      <c r="E25" s="464" t="s">
        <v>227</v>
      </c>
      <c r="F25" s="497"/>
      <c r="G25" s="497"/>
      <c r="H25" s="502"/>
      <c r="I25" s="498"/>
      <c r="J25" s="353"/>
      <c r="K25" s="354"/>
      <c r="L25" s="431" t="s">
        <v>123</v>
      </c>
      <c r="M25" s="520">
        <f>SUMIF('Parametry projektu'!$D$40:$AG$40,"&lt;"&amp;($I$8+1),N25:AQ25)</f>
        <v>0</v>
      </c>
      <c r="N25" s="521"/>
      <c r="O25" s="521"/>
      <c r="P25" s="521"/>
      <c r="Q25" s="521"/>
      <c r="R25" s="521"/>
      <c r="S25" s="521"/>
      <c r="T25" s="521"/>
      <c r="U25" s="521"/>
      <c r="V25" s="521"/>
      <c r="W25" s="521"/>
      <c r="X25" s="521"/>
      <c r="Y25" s="521"/>
      <c r="Z25" s="521"/>
      <c r="AA25" s="521"/>
      <c r="AB25" s="521"/>
      <c r="AC25" s="521"/>
      <c r="AD25" s="521"/>
      <c r="AE25" s="521"/>
      <c r="AF25" s="521"/>
      <c r="AG25" s="521"/>
      <c r="AH25" s="521"/>
      <c r="AI25" s="521"/>
      <c r="AJ25" s="521"/>
      <c r="AK25" s="521"/>
      <c r="AL25" s="521"/>
      <c r="AM25" s="521"/>
      <c r="AN25" s="521"/>
      <c r="AO25" s="521"/>
      <c r="AP25" s="521"/>
      <c r="AQ25" s="522"/>
      <c r="AR25" s="300"/>
    </row>
    <row r="26" spans="1:44" ht="26.25" thickBot="1">
      <c r="A26" s="294"/>
      <c r="B26" s="415" t="s">
        <v>80</v>
      </c>
      <c r="C26" s="394">
        <v>0</v>
      </c>
      <c r="E26" s="311" t="s">
        <v>228</v>
      </c>
      <c r="J26" s="358"/>
      <c r="K26" s="359"/>
      <c r="L26" s="432" t="s">
        <v>229</v>
      </c>
      <c r="M26" s="515">
        <f>SUMIF('Parametry projektu'!$D$40:$AG$40,"&lt;"&amp;($I$8+1),N26:AQ26)</f>
        <v>0</v>
      </c>
      <c r="N26" s="521"/>
      <c r="O26" s="521"/>
      <c r="P26" s="521"/>
      <c r="Q26" s="521"/>
      <c r="R26" s="521"/>
      <c r="S26" s="521"/>
      <c r="T26" s="521"/>
      <c r="U26" s="521"/>
      <c r="V26" s="521"/>
      <c r="W26" s="521"/>
      <c r="X26" s="521"/>
      <c r="Y26" s="521"/>
      <c r="Z26" s="521"/>
      <c r="AA26" s="521"/>
      <c r="AB26" s="521"/>
      <c r="AC26" s="521"/>
      <c r="AD26" s="521"/>
      <c r="AE26" s="521"/>
      <c r="AF26" s="521"/>
      <c r="AG26" s="521"/>
      <c r="AH26" s="521"/>
      <c r="AI26" s="521"/>
      <c r="AJ26" s="521"/>
      <c r="AK26" s="521"/>
      <c r="AL26" s="521"/>
      <c r="AM26" s="521"/>
      <c r="AN26" s="521"/>
      <c r="AO26" s="521"/>
      <c r="AP26" s="521"/>
      <c r="AQ26" s="522"/>
      <c r="AR26" s="300"/>
    </row>
    <row r="27" spans="1:44" ht="16.5" customHeight="1" thickBot="1">
      <c r="A27" s="294"/>
      <c r="B27" s="343" t="s">
        <v>230</v>
      </c>
      <c r="C27" s="344">
        <f>C26</f>
        <v>0</v>
      </c>
      <c r="D27" s="360"/>
      <c r="E27" s="350" t="s">
        <v>163</v>
      </c>
      <c r="F27" s="351"/>
      <c r="G27" s="351"/>
      <c r="H27" s="351"/>
      <c r="I27" s="352"/>
      <c r="J27" s="358"/>
      <c r="K27" s="359"/>
      <c r="L27" s="484" t="s">
        <v>174</v>
      </c>
      <c r="M27" s="363" t="str">
        <f>M3</f>
        <v>Celkem</v>
      </c>
      <c r="N27" s="363">
        <f>N3</f>
        <v>0</v>
      </c>
      <c r="O27" s="363" t="str">
        <f t="shared" ref="O27:AQ27" si="6">O3</f>
        <v xml:space="preserve"> </v>
      </c>
      <c r="P27" s="363" t="str">
        <f t="shared" si="6"/>
        <v xml:space="preserve"> </v>
      </c>
      <c r="Q27" s="363" t="str">
        <f t="shared" si="6"/>
        <v xml:space="preserve"> </v>
      </c>
      <c r="R27" s="363" t="str">
        <f t="shared" si="6"/>
        <v xml:space="preserve"> </v>
      </c>
      <c r="S27" s="363" t="str">
        <f t="shared" si="6"/>
        <v xml:space="preserve"> </v>
      </c>
      <c r="T27" s="363" t="str">
        <f t="shared" si="6"/>
        <v xml:space="preserve"> </v>
      </c>
      <c r="U27" s="363" t="str">
        <f t="shared" si="6"/>
        <v xml:space="preserve"> </v>
      </c>
      <c r="V27" s="363" t="str">
        <f t="shared" si="6"/>
        <v xml:space="preserve"> </v>
      </c>
      <c r="W27" s="363" t="str">
        <f t="shared" si="6"/>
        <v xml:space="preserve"> </v>
      </c>
      <c r="X27" s="363" t="str">
        <f t="shared" si="6"/>
        <v xml:space="preserve"> </v>
      </c>
      <c r="Y27" s="363" t="str">
        <f t="shared" si="6"/>
        <v xml:space="preserve"> </v>
      </c>
      <c r="Z27" s="363" t="str">
        <f t="shared" si="6"/>
        <v xml:space="preserve"> </v>
      </c>
      <c r="AA27" s="363" t="str">
        <f t="shared" si="6"/>
        <v xml:space="preserve"> </v>
      </c>
      <c r="AB27" s="363" t="str">
        <f t="shared" si="6"/>
        <v xml:space="preserve"> </v>
      </c>
      <c r="AC27" s="363" t="str">
        <f t="shared" si="6"/>
        <v xml:space="preserve"> </v>
      </c>
      <c r="AD27" s="363" t="str">
        <f t="shared" si="6"/>
        <v xml:space="preserve"> </v>
      </c>
      <c r="AE27" s="363" t="str">
        <f t="shared" si="6"/>
        <v xml:space="preserve"> </v>
      </c>
      <c r="AF27" s="363" t="str">
        <f t="shared" si="6"/>
        <v xml:space="preserve"> </v>
      </c>
      <c r="AG27" s="363" t="str">
        <f t="shared" si="6"/>
        <v xml:space="preserve"> </v>
      </c>
      <c r="AH27" s="363" t="str">
        <f t="shared" si="6"/>
        <v xml:space="preserve"> </v>
      </c>
      <c r="AI27" s="363" t="str">
        <f t="shared" si="6"/>
        <v xml:space="preserve"> </v>
      </c>
      <c r="AJ27" s="363" t="str">
        <f t="shared" si="6"/>
        <v xml:space="preserve"> </v>
      </c>
      <c r="AK27" s="363" t="str">
        <f t="shared" si="6"/>
        <v xml:space="preserve"> </v>
      </c>
      <c r="AL27" s="363" t="str">
        <f t="shared" si="6"/>
        <v xml:space="preserve"> </v>
      </c>
      <c r="AM27" s="363" t="str">
        <f t="shared" si="6"/>
        <v xml:space="preserve"> </v>
      </c>
      <c r="AN27" s="363" t="str">
        <f t="shared" si="6"/>
        <v xml:space="preserve"> </v>
      </c>
      <c r="AO27" s="363" t="str">
        <f t="shared" si="6"/>
        <v xml:space="preserve"> </v>
      </c>
      <c r="AP27" s="363" t="str">
        <f t="shared" si="6"/>
        <v xml:space="preserve"> </v>
      </c>
      <c r="AQ27" s="364" t="str">
        <f t="shared" si="6"/>
        <v xml:space="preserve"> </v>
      </c>
      <c r="AR27" s="300"/>
    </row>
    <row r="28" spans="1:44" ht="15.75" thickBot="1">
      <c r="A28" s="294"/>
      <c r="B28" s="415" t="s">
        <v>82</v>
      </c>
      <c r="C28" s="394">
        <v>0</v>
      </c>
      <c r="D28" s="367"/>
      <c r="E28" s="355" t="s">
        <v>231</v>
      </c>
      <c r="F28" s="356"/>
      <c r="G28" s="356"/>
      <c r="H28" s="356"/>
      <c r="I28" s="357" t="s">
        <v>232</v>
      </c>
      <c r="J28" s="368"/>
      <c r="K28" s="369"/>
      <c r="L28" s="434" t="s">
        <v>176</v>
      </c>
      <c r="M28" s="433"/>
      <c r="N28" s="370" t="str">
        <f>IF('Parametry projektu'!D40&lt;='Parametry projektu'!$B$5,H24," ")</f>
        <v xml:space="preserve"> </v>
      </c>
      <c r="O28" s="370" t="str">
        <f>IF('Parametry projektu'!E40&lt;='Parametry projektu'!$B$5,N28*(1+N30)," ")</f>
        <v xml:space="preserve"> </v>
      </c>
      <c r="P28" s="370" t="str">
        <f>IF('Parametry projektu'!F40&lt;='Parametry projektu'!$B$5,O28*(1+O30)," ")</f>
        <v xml:space="preserve"> </v>
      </c>
      <c r="Q28" s="370" t="str">
        <f>IF('Parametry projektu'!G40&lt;='Parametry projektu'!$B$5,P28*(1+P30)," ")</f>
        <v xml:space="preserve"> </v>
      </c>
      <c r="R28" s="370" t="str">
        <f>IF('Parametry projektu'!H40&lt;='Parametry projektu'!$B$5,Q28*(1+Q30)," ")</f>
        <v xml:space="preserve"> </v>
      </c>
      <c r="S28" s="370" t="str">
        <f>IF('Parametry projektu'!I40&lt;='Parametry projektu'!$B$5,R28*(1+R30)," ")</f>
        <v xml:space="preserve"> </v>
      </c>
      <c r="T28" s="370" t="str">
        <f>IF('Parametry projektu'!J40&lt;='Parametry projektu'!$B$5,S28*(1+S30)," ")</f>
        <v xml:space="preserve"> </v>
      </c>
      <c r="U28" s="370" t="str">
        <f>IF('Parametry projektu'!K40&lt;='Parametry projektu'!$B$5,T28*(1+T30)," ")</f>
        <v xml:space="preserve"> </v>
      </c>
      <c r="V28" s="370" t="str">
        <f>IF('Parametry projektu'!L40&lt;='Parametry projektu'!$B$5,U28*(1+U30)," ")</f>
        <v xml:space="preserve"> </v>
      </c>
      <c r="W28" s="370" t="str">
        <f>IF('Parametry projektu'!M40&lt;='Parametry projektu'!$B$5,V28*(1+V30)," ")</f>
        <v xml:space="preserve"> </v>
      </c>
      <c r="X28" s="370" t="str">
        <f>IF('Parametry projektu'!N40&lt;='Parametry projektu'!$B$5,W28*(1+W30)," ")</f>
        <v xml:space="preserve"> </v>
      </c>
      <c r="Y28" s="370" t="str">
        <f>IF('Parametry projektu'!O40&lt;='Parametry projektu'!$B$5,X28*(1+X30)," ")</f>
        <v xml:space="preserve"> </v>
      </c>
      <c r="Z28" s="370" t="str">
        <f>IF('Parametry projektu'!P40&lt;='Parametry projektu'!$B$5,Y28*(1+Y30)," ")</f>
        <v xml:space="preserve"> </v>
      </c>
      <c r="AA28" s="370" t="str">
        <f>IF('Parametry projektu'!Q40&lt;='Parametry projektu'!$B$5,Z28*(1+Z30)," ")</f>
        <v xml:space="preserve"> </v>
      </c>
      <c r="AB28" s="370" t="str">
        <f>IF('Parametry projektu'!R40&lt;='Parametry projektu'!$B$5,AA28*(1+AA30)," ")</f>
        <v xml:space="preserve"> </v>
      </c>
      <c r="AC28" s="370" t="str">
        <f>IF('Parametry projektu'!S40&lt;='Parametry projektu'!$B$5,AB28*(1+AB30)," ")</f>
        <v xml:space="preserve"> </v>
      </c>
      <c r="AD28" s="370" t="str">
        <f>IF('Parametry projektu'!T40&lt;='Parametry projektu'!$B$5,AC28*(1+AC30)," ")</f>
        <v xml:space="preserve"> </v>
      </c>
      <c r="AE28" s="370" t="str">
        <f>IF('Parametry projektu'!U40&lt;='Parametry projektu'!$B$5,AD28*(1+AD30)," ")</f>
        <v xml:space="preserve"> </v>
      </c>
      <c r="AF28" s="370" t="str">
        <f>IF('Parametry projektu'!V40&lt;='Parametry projektu'!$B$5,AE28*(1+AE30)," ")</f>
        <v xml:space="preserve"> </v>
      </c>
      <c r="AG28" s="370" t="str">
        <f>IF('Parametry projektu'!W40&lt;='Parametry projektu'!$B$5,AF28*(1+AF30)," ")</f>
        <v xml:space="preserve"> </v>
      </c>
      <c r="AH28" s="370" t="str">
        <f>IF('Parametry projektu'!X40&lt;='Parametry projektu'!$B$5,AG28*(1+AG30)," ")</f>
        <v xml:space="preserve"> </v>
      </c>
      <c r="AI28" s="370" t="str">
        <f>IF('Parametry projektu'!Y40&lt;='Parametry projektu'!$B$5,AH28*(1+AH30)," ")</f>
        <v xml:space="preserve"> </v>
      </c>
      <c r="AJ28" s="370" t="str">
        <f>IF('Parametry projektu'!Z40&lt;='Parametry projektu'!$B$5,AI28*(1+AI30)," ")</f>
        <v xml:space="preserve"> </v>
      </c>
      <c r="AK28" s="370" t="str">
        <f>IF('Parametry projektu'!AA40&lt;='Parametry projektu'!$B$5,AJ28*(1+AJ30)," ")</f>
        <v xml:space="preserve"> </v>
      </c>
      <c r="AL28" s="370" t="str">
        <f>IF('Parametry projektu'!AB40&lt;='Parametry projektu'!$B$5,AK28*(1+AK30)," ")</f>
        <v xml:space="preserve"> </v>
      </c>
      <c r="AM28" s="370" t="str">
        <f>IF('Parametry projektu'!AC40&lt;='Parametry projektu'!$B$5,AL28*(1+AL30)," ")</f>
        <v xml:space="preserve"> </v>
      </c>
      <c r="AN28" s="370" t="str">
        <f>IF('Parametry projektu'!AD40&lt;='Parametry projektu'!$B$5,AM28*(1+AM30)," ")</f>
        <v xml:space="preserve"> </v>
      </c>
      <c r="AO28" s="370" t="str">
        <f>IF('Parametry projektu'!AE40&lt;='Parametry projektu'!$B$5,AN28*(1+AN30)," ")</f>
        <v xml:space="preserve"> </v>
      </c>
      <c r="AP28" s="370" t="str">
        <f>IF('Parametry projektu'!AF40&lt;='Parametry projektu'!$B$5,AO28*(1+AO30)," ")</f>
        <v xml:space="preserve"> </v>
      </c>
      <c r="AQ28" s="371" t="str">
        <f>IF('Parametry projektu'!AG40&lt;='Parametry projektu'!$B$5,AP28*(1+AP30)," ")</f>
        <v xml:space="preserve"> </v>
      </c>
      <c r="AR28" s="300"/>
    </row>
    <row r="29" spans="1:44" ht="15.75" thickBot="1">
      <c r="A29" s="294"/>
      <c r="B29" s="415" t="s">
        <v>84</v>
      </c>
      <c r="C29" s="394">
        <v>0</v>
      </c>
      <c r="D29" s="372"/>
      <c r="E29" s="414" t="s">
        <v>233</v>
      </c>
      <c r="F29" s="457"/>
      <c r="G29" s="457"/>
      <c r="H29" s="361"/>
      <c r="I29" s="362">
        <f>'Parametry projektu'!D25</f>
        <v>0</v>
      </c>
      <c r="J29" s="300"/>
      <c r="K29" s="417"/>
      <c r="L29" s="435" t="s">
        <v>178</v>
      </c>
      <c r="M29" s="454"/>
      <c r="N29" s="374" t="str">
        <f>IF('Parametry projektu'!D40&lt;='Parametry projektu'!$B$5,I24," ")</f>
        <v xml:space="preserve"> </v>
      </c>
      <c r="O29" s="374" t="str">
        <f>IF('Parametry projektu'!E40&lt;='Parametry projektu'!$B$5,N29*(1+N30)," ")</f>
        <v xml:space="preserve"> </v>
      </c>
      <c r="P29" s="374" t="str">
        <f>IF('Parametry projektu'!F40&lt;='Parametry projektu'!$B$5,O29*(1+O30)," ")</f>
        <v xml:space="preserve"> </v>
      </c>
      <c r="Q29" s="374" t="str">
        <f>IF('Parametry projektu'!G40&lt;='Parametry projektu'!$B$5,P29*(1+P30)," ")</f>
        <v xml:space="preserve"> </v>
      </c>
      <c r="R29" s="374" t="str">
        <f>IF('Parametry projektu'!H40&lt;='Parametry projektu'!$B$5,Q29*(1+Q30)," ")</f>
        <v xml:space="preserve"> </v>
      </c>
      <c r="S29" s="374" t="str">
        <f>IF('Parametry projektu'!I40&lt;='Parametry projektu'!$B$5,R29*(1+R30)," ")</f>
        <v xml:space="preserve"> </v>
      </c>
      <c r="T29" s="374" t="str">
        <f>IF('Parametry projektu'!J40&lt;='Parametry projektu'!$B$5,S29*(1+S30)," ")</f>
        <v xml:space="preserve"> </v>
      </c>
      <c r="U29" s="374" t="str">
        <f>IF('Parametry projektu'!K40&lt;='Parametry projektu'!$B$5,T29*(1+T30)," ")</f>
        <v xml:space="preserve"> </v>
      </c>
      <c r="V29" s="374" t="str">
        <f>IF('Parametry projektu'!L40&lt;='Parametry projektu'!$B$5,U29*(1+U30)," ")</f>
        <v xml:space="preserve"> </v>
      </c>
      <c r="W29" s="374" t="str">
        <f>IF('Parametry projektu'!M40&lt;='Parametry projektu'!$B$5,V29*(1+V30)," ")</f>
        <v xml:space="preserve"> </v>
      </c>
      <c r="X29" s="374" t="str">
        <f>IF('Parametry projektu'!N40&lt;='Parametry projektu'!$B$5,W29*(1+W30)," ")</f>
        <v xml:space="preserve"> </v>
      </c>
      <c r="Y29" s="374" t="str">
        <f>IF('Parametry projektu'!O40&lt;='Parametry projektu'!$B$5,X29*(1+X30)," ")</f>
        <v xml:space="preserve"> </v>
      </c>
      <c r="Z29" s="374" t="str">
        <f>IF('Parametry projektu'!P40&lt;='Parametry projektu'!$B$5,Y29*(1+Y30)," ")</f>
        <v xml:space="preserve"> </v>
      </c>
      <c r="AA29" s="374" t="str">
        <f>IF('Parametry projektu'!Q40&lt;='Parametry projektu'!$B$5,Z29*(1+Z30)," ")</f>
        <v xml:space="preserve"> </v>
      </c>
      <c r="AB29" s="374" t="str">
        <f>IF('Parametry projektu'!R40&lt;='Parametry projektu'!$B$5,AA29*(1+AA30)," ")</f>
        <v xml:space="preserve"> </v>
      </c>
      <c r="AC29" s="374" t="str">
        <f>IF('Parametry projektu'!S40&lt;='Parametry projektu'!$B$5,AB29*(1+AB30)," ")</f>
        <v xml:space="preserve"> </v>
      </c>
      <c r="AD29" s="374" t="str">
        <f>IF('Parametry projektu'!T40&lt;='Parametry projektu'!$B$5,AC29*(1+AC30)," ")</f>
        <v xml:space="preserve"> </v>
      </c>
      <c r="AE29" s="374" t="str">
        <f>IF('Parametry projektu'!U40&lt;='Parametry projektu'!$B$5,AD29*(1+AD30)," ")</f>
        <v xml:space="preserve"> </v>
      </c>
      <c r="AF29" s="374" t="str">
        <f>IF('Parametry projektu'!V40&lt;='Parametry projektu'!$B$5,AE29*(1+AE30)," ")</f>
        <v xml:space="preserve"> </v>
      </c>
      <c r="AG29" s="374" t="str">
        <f>IF('Parametry projektu'!W40&lt;='Parametry projektu'!$B$5,AF29*(1+AF30)," ")</f>
        <v xml:space="preserve"> </v>
      </c>
      <c r="AH29" s="374" t="str">
        <f>IF('Parametry projektu'!X40&lt;='Parametry projektu'!$B$5,AG29*(1+AG30)," ")</f>
        <v xml:space="preserve"> </v>
      </c>
      <c r="AI29" s="374" t="str">
        <f>IF('Parametry projektu'!Y40&lt;='Parametry projektu'!$B$5,AH29*(1+AH30)," ")</f>
        <v xml:space="preserve"> </v>
      </c>
      <c r="AJ29" s="374" t="str">
        <f>IF('Parametry projektu'!Z40&lt;='Parametry projektu'!$B$5,AI29*(1+AI30)," ")</f>
        <v xml:space="preserve"> </v>
      </c>
      <c r="AK29" s="374" t="str">
        <f>IF('Parametry projektu'!AA40&lt;='Parametry projektu'!$B$5,AJ29*(1+AJ30)," ")</f>
        <v xml:space="preserve"> </v>
      </c>
      <c r="AL29" s="374" t="str">
        <f>IF('Parametry projektu'!AB40&lt;='Parametry projektu'!$B$5,AK29*(1+AK30)," ")</f>
        <v xml:space="preserve"> </v>
      </c>
      <c r="AM29" s="374" t="str">
        <f>IF('Parametry projektu'!AC40&lt;='Parametry projektu'!$B$5,AL29*(1+AL30)," ")</f>
        <v xml:space="preserve"> </v>
      </c>
      <c r="AN29" s="374" t="str">
        <f>IF('Parametry projektu'!AD40&lt;='Parametry projektu'!$B$5,AM29*(1+AM30)," ")</f>
        <v xml:space="preserve"> </v>
      </c>
      <c r="AO29" s="374" t="str">
        <f>IF('Parametry projektu'!AE40&lt;='Parametry projektu'!$B$5,AN29*(1+AN30)," ")</f>
        <v xml:space="preserve"> </v>
      </c>
      <c r="AP29" s="374" t="str">
        <f>IF('Parametry projektu'!AF40&lt;='Parametry projektu'!$B$5,AO29*(1+AO30)," ")</f>
        <v xml:space="preserve"> </v>
      </c>
      <c r="AQ29" s="375" t="str">
        <f>IF('Parametry projektu'!AG40&lt;='Parametry projektu'!$B$5,AP29*(1+AP30)," ")</f>
        <v xml:space="preserve"> </v>
      </c>
      <c r="AR29" s="300"/>
    </row>
    <row r="30" spans="1:44" ht="15.75" thickBot="1">
      <c r="A30" s="294"/>
      <c r="B30" s="365" t="s">
        <v>234</v>
      </c>
      <c r="C30" s="366">
        <f>C24+C27+C28+C29</f>
        <v>0</v>
      </c>
      <c r="D30" s="372"/>
      <c r="E30" s="441" t="s">
        <v>235</v>
      </c>
      <c r="F30" s="457"/>
      <c r="G30" s="457"/>
      <c r="H30" s="361"/>
      <c r="I30" s="362">
        <f>IF('Výpočet limitu podpory'!I43&lt;0,0,'Výpočet limitu podpory'!I43)</f>
        <v>0</v>
      </c>
      <c r="J30" s="376"/>
      <c r="K30" s="418"/>
      <c r="L30" s="436" t="s">
        <v>180</v>
      </c>
      <c r="M30" s="455"/>
      <c r="N30" s="377">
        <f>IF(N31 &gt;0.04,0.04,N31)</f>
        <v>0</v>
      </c>
      <c r="O30" s="377">
        <v>0.04</v>
      </c>
      <c r="P30" s="377">
        <f t="shared" ref="P30:AQ30" si="7">IF(P31 &gt;0.04,0.04,P31)</f>
        <v>0</v>
      </c>
      <c r="Q30" s="377">
        <f t="shared" si="7"/>
        <v>0</v>
      </c>
      <c r="R30" s="377">
        <f t="shared" si="7"/>
        <v>0</v>
      </c>
      <c r="S30" s="377">
        <f t="shared" si="7"/>
        <v>0</v>
      </c>
      <c r="T30" s="377">
        <f t="shared" si="7"/>
        <v>0</v>
      </c>
      <c r="U30" s="377">
        <f t="shared" si="7"/>
        <v>0</v>
      </c>
      <c r="V30" s="377">
        <f t="shared" si="7"/>
        <v>0</v>
      </c>
      <c r="W30" s="377">
        <f t="shared" si="7"/>
        <v>0</v>
      </c>
      <c r="X30" s="377">
        <f t="shared" si="7"/>
        <v>0</v>
      </c>
      <c r="Y30" s="377">
        <f t="shared" si="7"/>
        <v>0</v>
      </c>
      <c r="Z30" s="377">
        <f t="shared" si="7"/>
        <v>0</v>
      </c>
      <c r="AA30" s="377">
        <f t="shared" si="7"/>
        <v>0</v>
      </c>
      <c r="AB30" s="377">
        <f t="shared" si="7"/>
        <v>0</v>
      </c>
      <c r="AC30" s="377">
        <f t="shared" si="7"/>
        <v>0</v>
      </c>
      <c r="AD30" s="377">
        <f t="shared" si="7"/>
        <v>0</v>
      </c>
      <c r="AE30" s="377">
        <f t="shared" si="7"/>
        <v>0</v>
      </c>
      <c r="AF30" s="377">
        <f t="shared" si="7"/>
        <v>0</v>
      </c>
      <c r="AG30" s="377">
        <f t="shared" si="7"/>
        <v>0</v>
      </c>
      <c r="AH30" s="377">
        <f t="shared" si="7"/>
        <v>0</v>
      </c>
      <c r="AI30" s="377">
        <f t="shared" si="7"/>
        <v>0</v>
      </c>
      <c r="AJ30" s="377">
        <f t="shared" si="7"/>
        <v>0</v>
      </c>
      <c r="AK30" s="377">
        <f t="shared" si="7"/>
        <v>0</v>
      </c>
      <c r="AL30" s="377">
        <f t="shared" si="7"/>
        <v>0</v>
      </c>
      <c r="AM30" s="377">
        <f t="shared" si="7"/>
        <v>0</v>
      </c>
      <c r="AN30" s="377">
        <f t="shared" si="7"/>
        <v>0</v>
      </c>
      <c r="AO30" s="377">
        <f t="shared" si="7"/>
        <v>0</v>
      </c>
      <c r="AP30" s="377">
        <f t="shared" si="7"/>
        <v>0</v>
      </c>
      <c r="AQ30" s="378">
        <f t="shared" si="7"/>
        <v>0</v>
      </c>
      <c r="AR30" s="300"/>
    </row>
    <row r="31" spans="1:44" ht="13.5" customHeight="1" thickBot="1">
      <c r="A31" s="294"/>
      <c r="B31" s="444" t="s">
        <v>172</v>
      </c>
      <c r="D31" s="379"/>
      <c r="E31" s="442" t="s">
        <v>236</v>
      </c>
      <c r="F31" s="457"/>
      <c r="G31" s="457"/>
      <c r="H31" s="361"/>
      <c r="I31" s="373">
        <f>'Parametry projektu'!D14</f>
        <v>0</v>
      </c>
      <c r="J31" s="376"/>
      <c r="K31" s="418"/>
      <c r="L31" s="437" t="s">
        <v>237</v>
      </c>
      <c r="M31" s="45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7"/>
      <c r="AR31" s="300"/>
    </row>
    <row r="32" spans="1:44" ht="13.5" customHeight="1" thickBot="1">
      <c r="A32" s="294"/>
      <c r="B32" s="491" t="s">
        <v>238</v>
      </c>
      <c r="C32" s="492"/>
      <c r="D32" s="482"/>
      <c r="E32" s="442" t="s">
        <v>239</v>
      </c>
      <c r="F32" s="457"/>
      <c r="G32" s="457"/>
      <c r="H32" s="361"/>
      <c r="I32" s="373">
        <f>IF(I29-I30&gt;0,I29-I30,0)</f>
        <v>0</v>
      </c>
      <c r="J32" s="376"/>
      <c r="K32" s="418"/>
      <c r="L32" s="524" t="s">
        <v>240</v>
      </c>
      <c r="M32" s="508">
        <f>SUM(N32:AQ32)</f>
        <v>0</v>
      </c>
      <c r="N32" s="523" t="str">
        <f>IF('Parametry projektu'!D40&lt;='Parametry projektu'!$B$5,'Výpočet nákladového nájemného'!$B$14+IF($I$17&gt;='Parametry projektu'!D40,-PMT($I$16,$I$17,CVUxxx+CVUxxxx),0)," ")</f>
        <v xml:space="preserve"> </v>
      </c>
      <c r="O32" s="523" t="str">
        <f>IF('Parametry projektu'!E40&lt;='Parametry projektu'!$B$5,'Výpočet nákladového nájemného'!$B$14+IF($I$17&gt;='Parametry projektu'!E40,-PMT($I$16,$I$17,CVUxxx+CVUxxxx),0)," ")</f>
        <v xml:space="preserve"> </v>
      </c>
      <c r="P32" s="523" t="str">
        <f>IF('Parametry projektu'!F40&lt;='Parametry projektu'!$B$5,'Výpočet nákladového nájemného'!$B$14+IF($I$17&gt;='Parametry projektu'!F40,-PMT($I$16,$I$17,CVUxxx+CVUxxxx),0)," ")</f>
        <v xml:space="preserve"> </v>
      </c>
      <c r="Q32" s="523" t="str">
        <f>IF('Parametry projektu'!G40&lt;='Parametry projektu'!$B$5,'Výpočet nákladového nájemného'!$B$14+IF($I$17&gt;='Parametry projektu'!G40,-PMT($I$16,$I$17,CVUxxx+CVUxxxx),0)," ")</f>
        <v xml:space="preserve"> </v>
      </c>
      <c r="R32" s="523" t="str">
        <f>IF('Parametry projektu'!H40&lt;='Parametry projektu'!$B$5,'Výpočet nákladového nájemného'!$B$14+IF($I$17&gt;='Parametry projektu'!H40,-PMT($I$16,$I$17,CVUxxx+CVUxxxx),0)," ")</f>
        <v xml:space="preserve"> </v>
      </c>
      <c r="S32" s="523" t="str">
        <f>IF('Parametry projektu'!I40&lt;='Parametry projektu'!$B$5,'Výpočet nákladového nájemného'!$B$14+IF($I$17&gt;='Parametry projektu'!I40,-PMT($I$16,$I$17,CVUxxx+CVUxxxx),0)," ")</f>
        <v xml:space="preserve"> </v>
      </c>
      <c r="T32" s="523" t="str">
        <f>IF('Parametry projektu'!J40&lt;='Parametry projektu'!$B$5,'Výpočet nákladového nájemného'!$B$14+IF($I$17&gt;='Parametry projektu'!J40,-PMT($I$16,$I$17,CVUxxx+CVUxxxx),0)," ")</f>
        <v xml:space="preserve"> </v>
      </c>
      <c r="U32" s="523" t="str">
        <f>IF('Parametry projektu'!K40&lt;='Parametry projektu'!$B$5,'Výpočet nákladového nájemného'!$B$14+IF($I$17&gt;='Parametry projektu'!K40,-PMT($I$16,$I$17,CVUxxx+CVUxxxx),0)," ")</f>
        <v xml:space="preserve"> </v>
      </c>
      <c r="V32" s="523" t="str">
        <f>IF('Parametry projektu'!L40&lt;='Parametry projektu'!$B$5,'Výpočet nákladového nájemného'!$B$14+IF($I$17&gt;='Parametry projektu'!L40,-PMT($I$16,$I$17,CVUxxx+CVUxxxx),0)," ")</f>
        <v xml:space="preserve"> </v>
      </c>
      <c r="W32" s="523" t="str">
        <f>IF('Parametry projektu'!M40&lt;='Parametry projektu'!$B$5,'Výpočet nákladového nájemného'!$B$14+IF($I$17&gt;='Parametry projektu'!M40,-PMT($I$16,$I$17,CVUxxx+CVUxxxx),0)," ")</f>
        <v xml:space="preserve"> </v>
      </c>
      <c r="X32" s="523" t="str">
        <f>IF('Parametry projektu'!N40&lt;='Parametry projektu'!$B$5,'Výpočet nákladového nájemného'!$B$14+IF($I$17&gt;='Parametry projektu'!N40,-PMT($I$16,$I$17,CVUxxx+CVUxxxx),0)," ")</f>
        <v xml:space="preserve"> </v>
      </c>
      <c r="Y32" s="523" t="str">
        <f>IF('Parametry projektu'!O40&lt;='Parametry projektu'!$B$5,'Výpočet nákladového nájemného'!$B$14+IF($I$17&gt;='Parametry projektu'!O40,-PMT($I$16,$I$17,CVUxxx+CVUxxxx),0)," ")</f>
        <v xml:space="preserve"> </v>
      </c>
      <c r="Z32" s="523" t="str">
        <f>IF('Parametry projektu'!P40&lt;='Parametry projektu'!$B$5,'Výpočet nákladového nájemného'!$B$14+IF($I$17&gt;='Parametry projektu'!P40,-PMT($I$16,$I$17,CVUxxx+CVUxxxx),0)," ")</f>
        <v xml:space="preserve"> </v>
      </c>
      <c r="AA32" s="523" t="str">
        <f>IF('Parametry projektu'!Q40&lt;='Parametry projektu'!$B$5,'Výpočet nákladového nájemného'!$B$14+IF($I$17&gt;='Parametry projektu'!Q40,-PMT($I$16,$I$17,CVUxxx+CVUxxxx),0)," ")</f>
        <v xml:space="preserve"> </v>
      </c>
      <c r="AB32" s="523" t="str">
        <f>IF('Parametry projektu'!R40&lt;='Parametry projektu'!$B$5,'Výpočet nákladového nájemného'!$B$14+IF($I$17&gt;='Parametry projektu'!R40,-PMT($I$16,$I$17,CVUxxx+CVUxxxx),0)," ")</f>
        <v xml:space="preserve"> </v>
      </c>
      <c r="AC32" s="523" t="str">
        <f>IF('Parametry projektu'!S40&lt;='Parametry projektu'!$B$5,'Výpočet nákladového nájemného'!$B$14+IF($I$17&gt;='Parametry projektu'!S40,-PMT($I$16,$I$17,CVUxxx+CVUxxxx),0)," ")</f>
        <v xml:space="preserve"> </v>
      </c>
      <c r="AD32" s="523" t="str">
        <f>IF('Parametry projektu'!T40&lt;='Parametry projektu'!$B$5,'Výpočet nákladového nájemného'!$B$14+IF($I$17&gt;='Parametry projektu'!T40,-PMT($I$16,$I$17,CVUxxx+CVUxxxx),0)," ")</f>
        <v xml:space="preserve"> </v>
      </c>
      <c r="AE32" s="523" t="str">
        <f>IF('Parametry projektu'!U40&lt;='Parametry projektu'!$B$5,'Výpočet nákladového nájemného'!$B$14+IF($I$17&gt;='Parametry projektu'!U40,-PMT($I$16,$I$17,CVUxxx+CVUxxxx),0)," ")</f>
        <v xml:space="preserve"> </v>
      </c>
      <c r="AF32" s="523" t="str">
        <f>IF('Parametry projektu'!V40&lt;='Parametry projektu'!$B$5,'Výpočet nákladového nájemného'!$B$14+IF($I$17&gt;='Parametry projektu'!V40,-PMT($I$16,$I$17,CVUxxx+CVUxxxx),0)," ")</f>
        <v xml:space="preserve"> </v>
      </c>
      <c r="AG32" s="523" t="str">
        <f>IF('Parametry projektu'!W40&lt;='Parametry projektu'!$B$5,'Výpočet nákladového nájemného'!$B$14+IF($I$17&gt;='Parametry projektu'!W40,-PMT($I$16,$I$17,CVUxxx+CVUxxxx),0)," ")</f>
        <v xml:space="preserve"> </v>
      </c>
      <c r="AH32" s="523" t="str">
        <f>IF('Parametry projektu'!X40&lt;='Parametry projektu'!$B$5,'Výpočet nákladového nájemného'!$B$14+IF($I$17&gt;='Parametry projektu'!X40,-PMT($I$16,$I$17,CVUxxx+CVUxxxx),0)," ")</f>
        <v xml:space="preserve"> </v>
      </c>
      <c r="AI32" s="523" t="str">
        <f>IF('Parametry projektu'!Y40&lt;='Parametry projektu'!$B$5,'Výpočet nákladového nájemného'!$B$14+IF($I$17&gt;='Parametry projektu'!Y40,-PMT($I$16,$I$17,CVUxxx+CVUxxxx),0)," ")</f>
        <v xml:space="preserve"> </v>
      </c>
      <c r="AJ32" s="523" t="str">
        <f>IF('Parametry projektu'!Z40&lt;='Parametry projektu'!$B$5,'Výpočet nákladového nájemného'!$B$14+IF($I$17&gt;='Parametry projektu'!Z40,-PMT($I$16,$I$17,CVUxxx+CVUxxxx),0)," ")</f>
        <v xml:space="preserve"> </v>
      </c>
      <c r="AK32" s="523" t="str">
        <f>IF('Parametry projektu'!AA40&lt;='Parametry projektu'!$B$5,'Výpočet nákladového nájemného'!$B$14+IF($I$17&gt;='Parametry projektu'!AA40,-PMT($I$16,$I$17,CVUxxx+CVUxxxx),0)," ")</f>
        <v xml:space="preserve"> </v>
      </c>
      <c r="AL32" s="523" t="str">
        <f>IF('Parametry projektu'!AB40&lt;='Parametry projektu'!$B$5,'Výpočet nákladového nájemného'!$B$14+IF($I$17&gt;='Parametry projektu'!AB40,-PMT($I$16,$I$17,CVUxxx+CVUxxxx),0)," ")</f>
        <v xml:space="preserve"> </v>
      </c>
      <c r="AM32" s="523" t="str">
        <f>IF('Parametry projektu'!AC40&lt;='Parametry projektu'!$B$5,'Výpočet nákladového nájemného'!$B$14+IF($I$17&gt;='Parametry projektu'!AC40,-PMT($I$16,$I$17,CVUxxx+CVUxxxx),0)," ")</f>
        <v xml:space="preserve"> </v>
      </c>
      <c r="AN32" s="523" t="str">
        <f>IF('Parametry projektu'!AD40&lt;='Parametry projektu'!$B$5,'Výpočet nákladového nájemného'!$B$14+IF($I$17&gt;='Parametry projektu'!AD40,-PMT($I$16,$I$17,CVUxxx+CVUxxxx),0)," ")</f>
        <v xml:space="preserve"> </v>
      </c>
      <c r="AO32" s="523" t="str">
        <f>IF('Parametry projektu'!AE40&lt;='Parametry projektu'!$B$5,'Výpočet nákladového nájemného'!$B$14+IF($I$17&gt;='Parametry projektu'!AE40,-PMT($I$16,$I$17,CVUxxx+CVUxxxx),0)," ")</f>
        <v xml:space="preserve"> </v>
      </c>
      <c r="AP32" s="523" t="str">
        <f>IF('Parametry projektu'!AF40&lt;='Parametry projektu'!$B$5,'Výpočet nákladového nájemného'!$B$14+IF($I$17&gt;='Parametry projektu'!AF40,-PMT($I$16,$I$17,CVUxxx+CVUxxxx),0)," ")</f>
        <v xml:space="preserve"> </v>
      </c>
      <c r="AQ32" s="523" t="str">
        <f>IF('Parametry projektu'!AG40&lt;='Parametry projektu'!$B$5,'Výpočet nákladového nájemného'!$B$14+IF($I$17&gt;='Parametry projektu'!AG40,-PMT($I$16,$I$17,CVUxxx+CVUxxxx),0)," ")</f>
        <v xml:space="preserve"> </v>
      </c>
      <c r="AR32" s="300"/>
    </row>
    <row r="33" spans="1:44" ht="15.75" customHeight="1" thickBot="1">
      <c r="A33" s="380"/>
      <c r="B33" s="503" t="s">
        <v>241</v>
      </c>
      <c r="C33" s="504" t="str">
        <f>IF(HodnotaVZ=0,"",IF(OR(HodnotaVZ&gt;200000000,I31/HodnotaVZ&gt;=0.5),"Orientačně ANO",""))</f>
        <v/>
      </c>
      <c r="D33" s="483"/>
      <c r="E33" s="461" t="s">
        <v>242</v>
      </c>
      <c r="F33" s="462"/>
      <c r="G33" s="462"/>
      <c r="H33" s="463"/>
      <c r="I33" s="471">
        <f>IF(I31-I32&gt;0,I31-I32,0)</f>
        <v>0</v>
      </c>
      <c r="J33" s="381"/>
      <c r="K33" s="380"/>
      <c r="L33" s="525" t="s">
        <v>243</v>
      </c>
      <c r="M33" s="505">
        <f>SUM(N33:AQ33)</f>
        <v>0</v>
      </c>
      <c r="N33" s="506" t="str">
        <f>IF('Parametry projektu'!D40&lt;='Parametry projektu'!$B$5,N22-SUM(N6:N13,N17:N19)-N32," ")</f>
        <v xml:space="preserve"> </v>
      </c>
      <c r="O33" s="506" t="str">
        <f>IF('Parametry projektu'!E40&lt;='Parametry projektu'!$B$5,O22*(1+'Parametry projektu'!$B$7)^'Parametry projektu'!D40-SUM(O6:O13,O17:O19)*(1+'Parametry projektu'!$B$7)^'Parametry projektu'!D40-O32," ")</f>
        <v xml:space="preserve"> </v>
      </c>
      <c r="P33" s="506" t="str">
        <f>IF('Parametry projektu'!F40&lt;='Parametry projektu'!$B$5,P22*(1+'Parametry projektu'!$B$7)^'Parametry projektu'!E40-SUM(P6:P13,P17:P19)*(1+'Parametry projektu'!$B$7)^'Parametry projektu'!E40-P32," ")</f>
        <v xml:space="preserve"> </v>
      </c>
      <c r="Q33" s="506" t="str">
        <f>IF('Parametry projektu'!G40&lt;='Parametry projektu'!$B$5,Q22*(1+'Parametry projektu'!$B$7)^'Parametry projektu'!F40-SUM(Q6:Q13,Q17:Q19)*(1+'Parametry projektu'!$B$7)^'Parametry projektu'!F40-Q32," ")</f>
        <v xml:space="preserve"> </v>
      </c>
      <c r="R33" s="506" t="str">
        <f>IF('Parametry projektu'!H40&lt;='Parametry projektu'!$B$5,R22*(1+'Parametry projektu'!$B$7)^'Parametry projektu'!G40-SUM(R6:R13,R17:R19)*(1+'Parametry projektu'!$B$7)^'Parametry projektu'!G40-R32," ")</f>
        <v xml:space="preserve"> </v>
      </c>
      <c r="S33" s="506" t="str">
        <f>IF('Parametry projektu'!I40&lt;='Parametry projektu'!$B$5,S22*(1+'Parametry projektu'!$B$7)^'Parametry projektu'!H40-SUM(S6:S13,S17:S19)*(1+'Parametry projektu'!$B$7)^'Parametry projektu'!H40-S32," ")</f>
        <v xml:space="preserve"> </v>
      </c>
      <c r="T33" s="506" t="str">
        <f>IF('Parametry projektu'!J40&lt;='Parametry projektu'!$B$5,T22*(1+'Parametry projektu'!$B$7)^'Parametry projektu'!I40-SUM(T6:T13,T17:T19)*(1+'Parametry projektu'!$B$7)^'Parametry projektu'!I40-T32," ")</f>
        <v xml:space="preserve"> </v>
      </c>
      <c r="U33" s="506" t="str">
        <f>IF('Parametry projektu'!K40&lt;='Parametry projektu'!$B$5,U22*(1+'Parametry projektu'!$B$7)^'Parametry projektu'!J40-SUM(U6:U13,U17:U19)*(1+'Parametry projektu'!$B$7)^'Parametry projektu'!J40-U32," ")</f>
        <v xml:space="preserve"> </v>
      </c>
      <c r="V33" s="506" t="str">
        <f>IF('Parametry projektu'!L40&lt;='Parametry projektu'!$B$5,V22*(1+'Parametry projektu'!$B$7)^'Parametry projektu'!K40-SUM(V6:V13,V17:V19)*(1+'Parametry projektu'!$B$7)^'Parametry projektu'!K40-V32," ")</f>
        <v xml:space="preserve"> </v>
      </c>
      <c r="W33" s="506" t="str">
        <f>IF('Parametry projektu'!M40&lt;='Parametry projektu'!$B$5,W22*(1+'Parametry projektu'!$B$7)^'Parametry projektu'!L40-SUM(W6:W13,W17:W19)*(1+'Parametry projektu'!$B$7)^'Parametry projektu'!L40-W32," ")</f>
        <v xml:space="preserve"> </v>
      </c>
      <c r="X33" s="506" t="str">
        <f>IF('Parametry projektu'!N40&lt;='Parametry projektu'!$B$5,X22*(1+'Parametry projektu'!$B$7)^'Parametry projektu'!M40-SUM(X6:X13,X17:X19)*(1+'Parametry projektu'!$B$7)^'Parametry projektu'!M40-X32," ")</f>
        <v xml:space="preserve"> </v>
      </c>
      <c r="Y33" s="506" t="str">
        <f>IF('Parametry projektu'!O40&lt;='Parametry projektu'!$B$5,Y22*(1+'Parametry projektu'!$B$7)^'Parametry projektu'!N40-SUM(Y6:Y13,Y17:Y19)*(1+'Parametry projektu'!$B$7)^'Parametry projektu'!N40-Y32," ")</f>
        <v xml:space="preserve"> </v>
      </c>
      <c r="Z33" s="506" t="str">
        <f>IF('Parametry projektu'!P40&lt;='Parametry projektu'!$B$5,Z22*(1+'Parametry projektu'!$B$7)^'Parametry projektu'!O40-SUM(Z6:Z13,Z17:Z19)*(1+'Parametry projektu'!$B$7)^'Parametry projektu'!O40-Z32," ")</f>
        <v xml:space="preserve"> </v>
      </c>
      <c r="AA33" s="506" t="str">
        <f>IF('Parametry projektu'!Q40&lt;='Parametry projektu'!$B$5,AA22*(1+'Parametry projektu'!$B$7)^'Parametry projektu'!P40-SUM(AA6:AA13,AA17:AA19)*(1+'Parametry projektu'!$B$7)^'Parametry projektu'!P40-AA32," ")</f>
        <v xml:space="preserve"> </v>
      </c>
      <c r="AB33" s="506" t="str">
        <f>IF('Parametry projektu'!R40&lt;='Parametry projektu'!$B$5,AB22*(1+'Parametry projektu'!$B$7)^'Parametry projektu'!Q40-SUM(AB6:AB13,AB17:AB19)*(1+'Parametry projektu'!$B$7)^'Parametry projektu'!Q40-AB32," ")</f>
        <v xml:space="preserve"> </v>
      </c>
      <c r="AC33" s="506" t="str">
        <f>IF('Parametry projektu'!S40&lt;='Parametry projektu'!$B$5,AC22*(1+'Parametry projektu'!$B$7)^'Parametry projektu'!R40-SUM(AC6:AC13,AC17:AC19)*(1+'Parametry projektu'!$B$7)^'Parametry projektu'!R40-AC32," ")</f>
        <v xml:space="preserve"> </v>
      </c>
      <c r="AD33" s="506" t="str">
        <f>IF('Parametry projektu'!T40&lt;='Parametry projektu'!$B$5,AD22*(1+'Parametry projektu'!$B$7)^'Parametry projektu'!S40-SUM(AD6:AD13,AD17:AD19)*(1+'Parametry projektu'!$B$7)^'Parametry projektu'!S40-AD32," ")</f>
        <v xml:space="preserve"> </v>
      </c>
      <c r="AE33" s="506" t="str">
        <f>IF('Parametry projektu'!U40&lt;='Parametry projektu'!$B$5,AE22*(1+'Parametry projektu'!$B$7)^'Parametry projektu'!T40-SUM(AE6:AE13,AE17:AE19)*(1+'Parametry projektu'!$B$7)^'Parametry projektu'!T40-AE32," ")</f>
        <v xml:space="preserve"> </v>
      </c>
      <c r="AF33" s="506" t="str">
        <f>IF('Parametry projektu'!V40&lt;='Parametry projektu'!$B$5,AF22*(1+'Parametry projektu'!$B$7)^'Parametry projektu'!U40-SUM(AF6:AF13,AF17:AF19)*(1+'Parametry projektu'!$B$7)^'Parametry projektu'!U40-AF32," ")</f>
        <v xml:space="preserve"> </v>
      </c>
      <c r="AG33" s="506" t="str">
        <f>IF('Parametry projektu'!W40&lt;='Parametry projektu'!$B$5,AG22*(1+'Parametry projektu'!$B$7)^'Parametry projektu'!V40-SUM(AG6:AG13,AG17:AG19)*(1+'Parametry projektu'!$B$7)^'Parametry projektu'!V40-AG32," ")</f>
        <v xml:space="preserve"> </v>
      </c>
      <c r="AH33" s="506" t="str">
        <f>IF('Parametry projektu'!X40&lt;='Parametry projektu'!$B$5,AH22*(1+'Parametry projektu'!$B$7)^'Parametry projektu'!W40-SUM(AH6:AH13,AH17:AH19)*(1+'Parametry projektu'!$B$7)^'Parametry projektu'!W40-AH32," ")</f>
        <v xml:space="preserve"> </v>
      </c>
      <c r="AI33" s="506" t="str">
        <f>IF('Parametry projektu'!Y40&lt;='Parametry projektu'!$B$5,AI22*(1+'Parametry projektu'!$B$7)^'Parametry projektu'!X40-SUM(AI6:AI13,AI17:AI19)*(1+'Parametry projektu'!$B$7)^'Parametry projektu'!X40-AI32," ")</f>
        <v xml:space="preserve"> </v>
      </c>
      <c r="AJ33" s="506" t="str">
        <f>IF('Parametry projektu'!Z40&lt;='Parametry projektu'!$B$5,AJ22*(1+'Parametry projektu'!$B$7)^'Parametry projektu'!Y40-SUM(AJ6:AJ13,AJ17:AJ19)*(1+'Parametry projektu'!$B$7)^'Parametry projektu'!Y40-AJ32," ")</f>
        <v xml:space="preserve"> </v>
      </c>
      <c r="AK33" s="506" t="str">
        <f>IF('Parametry projektu'!AA40&lt;='Parametry projektu'!$B$5,AK22*(1+'Parametry projektu'!$B$7)^'Parametry projektu'!Z40-SUM(AK6:AK13,AK17:AK19)*(1+'Parametry projektu'!$B$7)^'Parametry projektu'!Z40-AK32," ")</f>
        <v xml:space="preserve"> </v>
      </c>
      <c r="AL33" s="506" t="str">
        <f>IF('Parametry projektu'!AB40&lt;='Parametry projektu'!$B$5,AL22*(1+'Parametry projektu'!$B$7)^'Parametry projektu'!AA40-SUM(AL6:AL13,AL17:AL19)*(1+'Parametry projektu'!$B$7)^'Parametry projektu'!AA40-AL32," ")</f>
        <v xml:space="preserve"> </v>
      </c>
      <c r="AM33" s="506" t="str">
        <f>IF('Parametry projektu'!AC40&lt;='Parametry projektu'!$B$5,AM22*(1+'Parametry projektu'!$B$7)^'Parametry projektu'!AB40-SUM(AM6:AM13,AM17:AM19)*(1+'Parametry projektu'!$B$7)^'Parametry projektu'!AB40-AM32," ")</f>
        <v xml:space="preserve"> </v>
      </c>
      <c r="AN33" s="506" t="str">
        <f>IF('Parametry projektu'!AD40&lt;='Parametry projektu'!$B$5,AN22*(1+'Parametry projektu'!$B$7)^'Parametry projektu'!AC40-SUM(AN6:AN13,AN17:AN19)*(1+'Parametry projektu'!$B$7)^'Parametry projektu'!AC40-AN32," ")</f>
        <v xml:space="preserve"> </v>
      </c>
      <c r="AO33" s="506" t="str">
        <f>IF('Parametry projektu'!AE40&lt;='Parametry projektu'!$B$5,AO22*(1+'Parametry projektu'!$B$7)^'Parametry projektu'!AD40-SUM(AO6:AO13,AO17:AO19)*(1+'Parametry projektu'!$B$7)^'Parametry projektu'!AD40-AO32," ")</f>
        <v xml:space="preserve"> </v>
      </c>
      <c r="AP33" s="506" t="str">
        <f>IF('Parametry projektu'!AF40&lt;='Parametry projektu'!$B$5,AP22*(1+'Parametry projektu'!$B$7)^'Parametry projektu'!AE40-SUM(AP6:AP13,AP17:AP19)*(1+'Parametry projektu'!$B$7)^'Parametry projektu'!AE40-AP32," ")</f>
        <v xml:space="preserve"> </v>
      </c>
      <c r="AQ33" s="506" t="str">
        <f>IF('Parametry projektu'!AG40&lt;='Parametry projektu'!$B$5,AQ22*(1+'Parametry projektu'!$B$7)^'Parametry projektu'!AF40-SUM(AQ6:AQ13,AQ17:AQ19)*(1+'Parametry projektu'!$B$7)^'Parametry projektu'!AF40-AQ32," ")</f>
        <v xml:space="preserve"> </v>
      </c>
      <c r="AR33" s="381"/>
    </row>
    <row r="34" spans="1:44" ht="15.75" thickTop="1">
      <c r="B34" s="372"/>
      <c r="C34" s="372"/>
      <c r="D34" s="372"/>
      <c r="I34" s="382"/>
    </row>
    <row r="35" spans="1:44">
      <c r="L35" s="438"/>
    </row>
    <row r="36" spans="1:44" ht="15.75" customHeight="1">
      <c r="H36" s="531"/>
      <c r="L36" s="438"/>
    </row>
    <row r="37" spans="1:44">
      <c r="E37" s="383"/>
      <c r="F37" s="383"/>
      <c r="G37" s="438"/>
    </row>
    <row r="38" spans="1:44">
      <c r="C38" s="383"/>
      <c r="D38" s="384"/>
      <c r="E38" s="383"/>
      <c r="F38" s="383"/>
    </row>
    <row r="39" spans="1:44">
      <c r="B39" s="383"/>
      <c r="C39" s="383"/>
      <c r="D39" s="384"/>
    </row>
    <row r="41" spans="1:44" ht="15.75" customHeight="1"/>
    <row r="42" spans="1:44" ht="13.5" customHeight="1"/>
    <row r="43" spans="1:44" ht="13.5" customHeight="1"/>
    <row r="44" spans="1:44" ht="13.5" customHeight="1"/>
  </sheetData>
  <sheetProtection algorithmName="SHA-512" hashValue="oNb3fkAW61QHdHOB0s09vpI5tq3PavmnfuX4mUTE4ckeVF6MnPJwmPoZvk3NKC1OvICx0v531XPJ80ghs2m42Q==" saltValue="8hci8FzzLogEubMSI3bC6w==" spinCount="100000" sheet="1" objects="1" scenarios="1"/>
  <protectedRanges>
    <protectedRange sqref="N14:AQ14" name="Oblast4_1"/>
  </protectedRanges>
  <mergeCells count="10">
    <mergeCell ref="E18:F18"/>
    <mergeCell ref="E19:F19"/>
    <mergeCell ref="E8:F8"/>
    <mergeCell ref="E9:F9"/>
    <mergeCell ref="E17:F17"/>
    <mergeCell ref="E3:H3"/>
    <mergeCell ref="E4:H4"/>
    <mergeCell ref="E5:F5"/>
    <mergeCell ref="E6:F6"/>
    <mergeCell ref="E7:F7"/>
  </mergeCells>
  <phoneticPr fontId="20" type="noConversion"/>
  <conditionalFormatting sqref="F13">
    <cfRule type="cellIs" dxfId="14" priority="31" operator="lessThan">
      <formula>$F$12</formula>
    </cfRule>
    <cfRule type="cellIs" dxfId="13" priority="32" operator="equal">
      <formula>0</formula>
    </cfRule>
  </conditionalFormatting>
  <conditionalFormatting sqref="G14">
    <cfRule type="cellIs" dxfId="12" priority="29" operator="greaterThan">
      <formula>250000000</formula>
    </cfRule>
    <cfRule type="cellIs" priority="30" operator="greaterThan">
      <formula>250000000</formula>
    </cfRule>
  </conditionalFormatting>
  <conditionalFormatting sqref="I33">
    <cfRule type="cellIs" dxfId="11" priority="2" operator="greaterThan">
      <formula>0</formula>
    </cfRule>
  </conditionalFormatting>
  <conditionalFormatting sqref="M10">
    <cfRule type="cellIs" dxfId="10" priority="15" operator="greaterThan">
      <formula>$I$3*344.52*$I$8</formula>
    </cfRule>
  </conditionalFormatting>
  <conditionalFormatting sqref="M33:AQ33">
    <cfRule type="cellIs" dxfId="9" priority="1" operator="lessThan">
      <formula>0</formula>
    </cfRule>
  </conditionalFormatting>
  <conditionalFormatting sqref="N6:AQ6">
    <cfRule type="cellIs" dxfId="8" priority="4" stopIfTrue="1" operator="greaterThan">
      <formula>$I$3*37.2</formula>
    </cfRule>
  </conditionalFormatting>
  <conditionalFormatting sqref="N11:AQ11">
    <cfRule type="cellIs" dxfId="7" priority="3" operator="greaterThan">
      <formula>$I$3*116.76</formula>
    </cfRule>
  </conditionalFormatting>
  <dataValidations count="8">
    <dataValidation type="decimal" operator="lessThanOrEqual" showInputMessage="1" showErrorMessage="1" error="Maximální možná výše dotace je 40 %." prompt="Zadejte maximální hodnotu 40 %." sqref="F12" xr:uid="{01F60746-BDD0-4E93-AB7A-15C0D9F63EB6}">
      <formula1>0.4</formula1>
    </dataValidation>
    <dataValidation type="custom" allowBlank="1" showInputMessage="1" showErrorMessage="1" error="Maximální možná výše úvěru je 90 % (po odečtení dotace)." prompt="Zadejte maximální hodnotu 90 % (po odečtení dotace)." sqref="F13" xr:uid="{D20A9272-778D-40A0-B59F-C8356B25D0BD}">
      <formula1>F13&lt;0.91-F12</formula1>
    </dataValidation>
    <dataValidation type="whole" allowBlank="1" showInputMessage="1" showErrorMessage="1" error="výstavba může trvat nejvýše 3 roky" prompt="výstavba může trvat nejvýše 3 roky" sqref="D9:D10 J9:K9" xr:uid="{4A185491-9CC4-431A-BB3E-D483B91E3C02}">
      <formula1>1</formula1>
      <formula2>3</formula2>
    </dataValidation>
    <dataValidation type="whole" operator="lessThanOrEqual" allowBlank="1" showInputMessage="1" showErrorMessage="1" errorTitle="Překročen limit možné podpory" error="Maximální možná výše podpory na jednoho žadatele je 250 000 000 Kč." promptTitle="Překročena maximální výše " prompt="Maximální možná výše podpory na jednoho žadatele je 250 000 000 Kč." sqref="G14" xr:uid="{794228B2-EF7E-491F-9BE3-7DDA35508355}">
      <formula1>250000000</formula1>
    </dataValidation>
    <dataValidation type="whole" allowBlank="1" showInputMessage="1" showErrorMessage="1" error="výstavba může trvat nejvýše 3 roky" prompt="výstavba může trvat nejvýše 4 roky" sqref="I9" xr:uid="{A85989E8-DAA9-40FA-9AD5-52990A6FCCB4}">
      <formula1>1</formula1>
      <formula2>4</formula2>
    </dataValidation>
    <dataValidation type="custom" operator="lessThanOrEqual" allowBlank="1" showInputMessage="1" showErrorMessage="1" errorTitle="Překročena maximální podpora" error="Maximální možná výše podpory je 90 % celkových způsobilých nákladů." sqref="F14" xr:uid="{2A42F281-0734-47BF-AB78-A1A322185EEF}">
      <formula1>"F12+F13&lt;=90"</formula1>
    </dataValidation>
    <dataValidation type="decimal" operator="lessThanOrEqual" allowBlank="1" showInputMessage="1" showErrorMessage="1" sqref="I25" xr:uid="{1132E908-1C65-4400-BD23-02507A05C97D}">
      <formula1>I24</formula1>
    </dataValidation>
    <dataValidation type="decimal" operator="lessThanOrEqual" allowBlank="1" showInputMessage="1" showErrorMessage="1" error="hodnota nesmí být vyšší než Dostupné nájemné" sqref="H25" xr:uid="{E3D7859C-026E-46FB-ADE5-AA1AB92307BC}">
      <formula1>H24</formula1>
    </dataValidation>
  </dataValidations>
  <hyperlinks>
    <hyperlink ref="H8" location="UDRZy" display="Doba udržitelnosti v letech" xr:uid="{F0802CA0-51CE-4B8B-BDF4-564F383EB67D}"/>
    <hyperlink ref="E3" location="'Pokyny pro vyplnění'!A16" display="celková podlahová plocha všech podpořených bytů vč. příslušenství bytu a poměrné části spol. prostor  (v m2)" xr:uid="{048CC12A-50C8-4B25-BEA5-2D45108D2D87}"/>
    <hyperlink ref="H11" location="ZSEUy" display="Základní úroková sazba EU pro ČR (% p.a.)" xr:uid="{7E3FB8D0-503E-401A-B48D-47A0340D4BAA}"/>
    <hyperlink ref="H14" location="RPy" display="Riziková přirážka (v procentních bodech)" xr:uid="{90847F24-F425-4352-A812-E7646EDBD37D}"/>
    <hyperlink ref="E4" location="'Pokyny pro vyplnění'!A18" display="Podíl podlahové plochy (prostor užívaný výhradně nájemníky bytů)" xr:uid="{959DF005-4AA5-4F57-B557-FA2EE7C41500}"/>
    <hyperlink ref="L15" location="ODPISYBy" display="Odpisy nepodpořené části investice" xr:uid="{8FF1B3F9-CE26-4B0C-997D-88A448EEDB96}"/>
    <hyperlink ref="L6" location="SPRAVABy" display="Správa nemovité věci" xr:uid="{784DA5E0-A915-469D-BCB7-538EEC2063A9}"/>
    <hyperlink ref="L7" location="POJISTENIy" display="Pojištění nemovité věci" xr:uid="{729D6A6A-BB0D-41E8-9ACC-C02BF7E7A6FE}"/>
    <hyperlink ref="L8" location="DANy" display="Daň z nemovitých věcí" xr:uid="{6284AC35-A8A0-49E7-854A-A941561AB719}"/>
    <hyperlink ref="L9" location="REVIZEBy" display="Zákonem stanovené revize zařízení" xr:uid="{52BD31DD-894B-421F-B6FE-18057385036A}"/>
    <hyperlink ref="L10" location="DLOUHOOy" display="Dlouhodobé opravy" xr:uid="{AB81ABD6-7360-4BEA-9A62-8640C192304F}"/>
    <hyperlink ref="L11" location="KRATKOOy" display="Krátkodobé opravy" xr:uid="{C19E54E2-8F7B-4540-B76A-DD2D0114C9B9}"/>
    <hyperlink ref="L12" location="SLUZBYy" display="Energie a voda spojené s údržbou a provozem společných prostor, pokud není součástí vyúčtování služeb " xr:uid="{4B7DFA70-E3E7-45CF-BF52-0D9766745EF7}"/>
    <hyperlink ref="E13" location="ZÚVy" display="Zvýhodněný úvěr " xr:uid="{02A84D95-4CD2-4F77-B9BF-CC37C4A7A1CF}"/>
    <hyperlink ref="E12" location="DOTy" display="Dotace " xr:uid="{01EE1D97-8CD8-4CF4-B0DC-C9FF5D263981}"/>
    <hyperlink ref="H13" location="USSFPIy" display="Zvýhodněná úroková sazba (% p.a.)" xr:uid="{CCC385EE-65B6-4709-A032-B01599B63760}"/>
    <hyperlink ref="E30" location="PZISKy" display="2. Provozní zisk (diskontovaný)" xr:uid="{C839DD98-776C-4BF1-91F1-301AE7A76F29}"/>
    <hyperlink ref="E14" location="CVPy" display="Celková výše podpory " xr:uid="{EE9E6E3A-6CB5-4BA5-8165-EC38B8BE804B}"/>
    <hyperlink ref="B3" location="NKy" display="Název klienta" xr:uid="{5FD2F79B-F5A8-4F86-8E4C-BC411A2FA2C6}"/>
    <hyperlink ref="B4" location="ICOy" display="IČO" xr:uid="{3DEAF62C-A6DC-4BE3-BA53-1BAE4BCBEE89}"/>
    <hyperlink ref="B5" location="TKy" display="Typ klienta" xr:uid="{5F12B45C-1872-4EAE-BC9D-461298B7649C}"/>
    <hyperlink ref="B6" location="NPROJy" display="Název projektu" xr:uid="{E2C49351-DF7C-4DF6-AFB5-C46FD5F88FC4}"/>
    <hyperlink ref="B7" location="ADRESy" display="Adresa nebo parcelní číslo a katastrální území" xr:uid="{AD49841B-F6B4-4777-B10A-95237C51CA26}"/>
    <hyperlink ref="B8" location="UCELy" display="Účel podpory" xr:uid="{86DE7586-F33B-4696-9BA1-877596DDF4F4}"/>
    <hyperlink ref="E3:H3" location="CPPy" display="Celková podlahová plocha všech podpořených bytů vč. příslušenství bytu a poměrné části spol. prostor  (v m2)" xr:uid="{5EEB5E27-D807-4863-A946-F49511BE8D7D}"/>
    <hyperlink ref="E4:H4" location="PPPy" display="Podíl podlahové plochy dostupných bytů ku celkové ploše dostupných bytů a všech ostatních místností " xr:uid="{F4E24378-7FBA-4846-99F6-EF741CE7EC07}"/>
    <hyperlink ref="E5:F5" location="PBM52y" display="Počet bytů velikosti 52 m2 a menších" xr:uid="{BA204E90-BACA-43AE-B9E3-2F995AB9BD9C}"/>
    <hyperlink ref="E6:F6" location="PBV52y" display="Počet bytů větších než 52 m2" xr:uid="{87F4FB0E-6353-4935-912F-72F8EFE86DCC}"/>
    <hyperlink ref="H5" location="VBM52y" display="Výměra všech bytů  velikosti 52 m2 a menší" xr:uid="{3AE07951-DF63-4138-B80F-F306CEC58276}"/>
    <hyperlink ref="H6" location="VBV52y" display="Výměra bytů větších než 52 m2" xr:uid="{2D9A0CF9-9618-476A-B86B-6836E2FAAB55}"/>
    <hyperlink ref="E15" location="KÚy" display="Komerční úvěr" xr:uid="{C8C8BD19-7898-4EE8-9039-F7E4FBC23243}"/>
    <hyperlink ref="E16" location="VZy" display="Vlastní zdroje" xr:uid="{ED75A364-3BC4-4EE4-8345-5B777EE3E661}"/>
    <hyperlink ref="H16" location="USKUy" display="Úroková sazba komerčního úvěru" xr:uid="{DDFFAC37-7E36-47C4-9CF0-3EA89D0240C4}"/>
    <hyperlink ref="H17" location="SPLATy" display="Splatnost komerčního úvěru (v letech)" xr:uid="{9B62F959-858B-4F24-B68A-D588BD118E9F}"/>
    <hyperlink ref="L13" location="TZHODOCy" display="Technické zhodnocení nemovité věci" xr:uid="{9D993846-3560-4C68-806D-1F2A227F4D8B}"/>
    <hyperlink ref="L14" location="FNBy" display="Finanční náklady nefinancované z podpory" xr:uid="{8095211A-E805-4F10-8B57-8A3762D50E0B}"/>
    <hyperlink ref="L17" location="SPRAVAKy" display="Správa, Pojištění, Revize, Daň z nemovitosti." xr:uid="{5FE9F0AF-8774-40EE-A830-C0E7BF8CE2BD}"/>
    <hyperlink ref="L18" location="OPRAVYKy" display="Opravy" xr:uid="{05C7C356-0FAD-4603-AF17-5926553E400A}"/>
    <hyperlink ref="L19" location="TZHODKy" display="Technické zhodnocení nemovité věci" xr:uid="{8AC0D317-2ED1-4133-9DE2-60F9D1E49C34}"/>
    <hyperlink ref="L20" location="FNKy" display="Finanční náklady" xr:uid="{35C53AAC-D2B2-4BAF-8B88-4F5DE8CCCF45}"/>
    <hyperlink ref="L21" location="ODPISYKy" display="Odpisy nad rámec odpisů bytové části" xr:uid="{A4F8F2D0-1A34-4211-B797-210F9FBA104C}"/>
    <hyperlink ref="L24" location="PNAJEMNEBy" display="Předpokládané nájemné" xr:uid="{E84C6DE8-E9D8-4FC9-9D8A-B641FA39A560}"/>
    <hyperlink ref="L25" location="JPaNPy" display="Jiné peněžní a nepeněžní příjmy" xr:uid="{DE283F55-D0C6-40DA-95A3-79C75FD28557}"/>
    <hyperlink ref="L26" location="VÝNOSKOMy" display="Výnosy související s provozem komerčních prostor" xr:uid="{F1F2B676-3ED2-429F-AE6C-E57B36989318}"/>
    <hyperlink ref="E22" location="SNAJEMy" display="1. Srovnatelné nájemné  v daném místě" xr:uid="{C6B8DE5E-98AB-47B2-8E50-160716398272}"/>
    <hyperlink ref="E23" location="NNAJEMy" display="2. Nákladové nájemné počítané z údajů zadaných do tohoto modelu" xr:uid="{C4FF4F9B-3549-43C4-AFFA-8CD7CB3DC951}"/>
    <hyperlink ref="E24" location="DNAJEMy" display="3. Dostupné nájemné stanovené jako nižší z hodnot v řádku 1. nebo 2." xr:uid="{E4142A41-C8D0-44BC-8DD0-F321F7FA0E37}"/>
    <hyperlink ref="E31" location="PODPORAy" display="3. Orientační výše podpory (dotace + HGE)" xr:uid="{7F711BE3-1413-49D8-9162-39CFD63C229A}"/>
    <hyperlink ref="E32" location="LIMITPy" display="4. Maximální výše podpory (řádek 1. - řádek 2.)" xr:uid="{257D1A36-2522-41C9-9EE7-7D7A857D84DB}"/>
    <hyperlink ref="E33" location="PREKOMPENZACEy" display="5. Výše nadměrné podpory (řádek 3. - řádek 4.)" xr:uid="{3707BF8E-04D6-46ED-B6AF-D07209C608D8}"/>
    <hyperlink ref="B26" location="NKOMERCy" display="Náklady na stavbu nebo nákup nebytových prostor a/nebo bytů, které nejsou předmětem podpory" xr:uid="{6F46D2D9-CA04-491D-BAB3-1EF16940DBF6}"/>
    <hyperlink ref="B13" location="ZNy" display="Způsobilé náklady na výstavbu nebo nákup dostupných bytů" xr:uid="{E43E24B7-BB44-4FAC-9180-E53B2CA6028E}"/>
    <hyperlink ref="B16" location="NNBV80y" display="Nezpůsobilé náklady na stavbu nebo nákup v případě dostupných bytů přesahujících 80 m2" xr:uid="{E849C356-1BA7-45A2-A631-BDAA8C88757F}"/>
    <hyperlink ref="B18" location="NPROJEKTy" display="Náklady na projektovou přípravu a jiné náklady, které vznikly před podáním žádosti" xr:uid="{26B937C0-412E-417B-96D2-C10A08070A8C}"/>
    <hyperlink ref="B19" location="NPOZEMEKy" display="Cena pozemku nebo práva stavby v případě výstavby nebo cena budovy v případě rekonstrukce" xr:uid="{520F44F8-E3FF-4314-A885-45F68777239C}"/>
    <hyperlink ref="B20" location="VYNETIy" display="Odvod za vynětí pozemku ze zemědělského půdního fondu" xr:uid="{CF66013C-F39F-4C2C-A00A-C82B38F3539A}"/>
    <hyperlink ref="B21" location="ADMINNy" display="Administrace projektu (zajištění povolení, podání žádosti apod.) pokud nebyly zadány v žádosti" xr:uid="{983E81E7-00BA-48A5-B365-CDCDA62B92D8}"/>
    <hyperlink ref="L28" location="NAJM2M52y" display="Nájemné na m2 bytu velikosti 52 m2 a menšího" xr:uid="{34869B42-16CF-498B-BEAB-65A8E0BDD1BD}"/>
    <hyperlink ref="L29" location="NAJM2V52y" display="Nájemné na m2 bytu většího než 52 m2" xr:uid="{1691C94A-B1CC-4BB1-8D09-858B49B437D4}"/>
    <hyperlink ref="L30" location="INDEXy" display="Roční růst limitu nájemného" xr:uid="{A54AA513-9226-44D6-BE9B-BE142A8B0134}"/>
    <hyperlink ref="L31" location="INFLACEy" display="Roční index spotřebitelských cen za předchozí rok " xr:uid="{0C1F2A24-42B0-46CA-9226-92B13CBFA784}"/>
    <hyperlink ref="B31" location="ZZVZy" display="Povinnost postupovat podle zákona o zadávaní veřejných zakázek pro soukromé subjekty" xr:uid="{25704533-5109-475B-8915-BACE5BBCE93B}"/>
    <hyperlink ref="B28" location="NNREZERVAy" display="Nezpůsobilé náklady nad 10 % rozpočtové rezervy" xr:uid="{640B0066-D957-46E0-A1D8-70DAB35F1BA5}"/>
    <hyperlink ref="B17" location="NNTIy" display="Nezpůsobilé náklady na  připojení pozemku na inženýrskou a dopravní infrastrukturu a na venkovní a sadové úpravy" xr:uid="{0017335C-688D-4DBD-9DAB-1A3DCE3EA04D}"/>
    <hyperlink ref="B29" location="NNKLIENTy" display="Klientem vyčleněné nezpůsobilé náklady" xr:uid="{34465BC6-47E5-41D2-B6ED-6138FF4357E8}"/>
    <hyperlink ref="E18:F18" location="VZNCy" display="Vlastní zdroje nepodpořené části" xr:uid="{B0B0D8F4-CFCC-4A4C-A8B4-26253D6FC9A1}"/>
    <hyperlink ref="H18" location="KUNCy" display="Komerční úvěr na nepodpořenou část " xr:uid="{6770CE63-69EC-4AA1-ADA5-E25D1A1AE1C7}"/>
    <hyperlink ref="H19" location="JINADOTy" display="Jiná dotace na nepodpořenou část projektu" xr:uid="{0BC84110-B987-4AD9-BE22-0345CA144E10}"/>
    <hyperlink ref="E8:F8" location="ODHADy" display="Odhad (budoucí) hodnoty nemovitostí" xr:uid="{AA6106A1-F235-4E7C-A03A-D844D05D65AC}"/>
    <hyperlink ref="B22" location="UPCy" display="Úroky při čerpání úvěru SFPI" xr:uid="{617A6AC6-8B25-4442-8898-93E759466A30}"/>
    <hyperlink ref="H9" location="VYSTAVy" display="Doba výstavby nebo nákupu v letech" xr:uid="{990F2F11-DBC8-4E2E-8232-1D35CCF3748D}"/>
    <hyperlink ref="E9:F9" location="BYTYV80" display="Existují v projektu byty s podlahovou plochou v rozmezí 80 - 120 m2" xr:uid="{6EA83196-EC69-451C-B51F-80E0D1E78EE9}"/>
    <hyperlink ref="E25" location="DNAJEMy" display="3. Dostupné nájemné stanovené jako nižší z hodnot v řádku 1. nebo 2." xr:uid="{75DDB485-0ECE-4B36-8897-0D15B0A004C0}"/>
  </hyperlinks>
  <pageMargins left="0.70866141732283472" right="0.70866141732283472" top="0.51181102362204722" bottom="0.78740157480314965" header="0.31496062992125984" footer="0.31496062992125984"/>
  <pageSetup paperSize="8" orientation="landscape" r:id="rId1"/>
  <ignoredErrors>
    <ignoredError sqref="M16" formula="1"/>
  </ignoredError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EE8B8C87-F063-46A1-AA3D-5C002A38F457}">
          <x14:formula1>
            <xm:f>Pomocnadata!$C$2:$C$5</xm:f>
          </x14:formula1>
          <xm:sqref>J7:K7</xm:sqref>
        </x14:dataValidation>
        <x14:dataValidation type="list" allowBlank="1" showInputMessage="1" showErrorMessage="1" xr:uid="{CE0AE7CF-1CFC-40E2-A292-694DAB809654}">
          <x14:formula1>
            <xm:f>Pomocnadata!$A$2:$A$5</xm:f>
          </x14:formula1>
          <xm:sqref>C5</xm:sqref>
        </x14:dataValidation>
        <x14:dataValidation type="list" allowBlank="1" showInputMessage="1" showErrorMessage="1" xr:uid="{1CC4D155-FEE2-4689-AC03-BAF7BF61B01C}">
          <x14:formula1>
            <xm:f>Pomocnadata!$B$2:$B$7</xm:f>
          </x14:formula1>
          <xm:sqref>C8</xm:sqref>
        </x14:dataValidation>
        <x14:dataValidation type="list" allowBlank="1" showInputMessage="1" showErrorMessage="1" xr:uid="{238FB595-DEF8-454C-917B-9DC8DAAB33C9}">
          <x14:formula1>
            <xm:f>Pomocnadata!$C$2:$C$4</xm:f>
          </x14:formula1>
          <xm:sqref>G9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7"/>
  <dimension ref="A1:AH57"/>
  <sheetViews>
    <sheetView workbookViewId="0">
      <selection sqref="A1:B1"/>
    </sheetView>
  </sheetViews>
  <sheetFormatPr defaultRowHeight="15"/>
  <cols>
    <col min="1" max="1" width="58.5703125" customWidth="1"/>
    <col min="2" max="2" width="54" bestFit="1" customWidth="1"/>
    <col min="3" max="3" width="22.42578125" customWidth="1"/>
    <col min="4" max="4" width="18.7109375" bestFit="1" customWidth="1"/>
    <col min="5" max="5" width="22" customWidth="1"/>
    <col min="6" max="6" width="23.85546875" customWidth="1"/>
    <col min="7" max="7" width="20.140625" customWidth="1"/>
    <col min="8" max="8" width="22" customWidth="1"/>
    <col min="9" max="9" width="19.5703125" bestFit="1" customWidth="1"/>
    <col min="10" max="11" width="17.5703125" customWidth="1"/>
    <col min="12" max="17" width="16" customWidth="1"/>
    <col min="18" max="18" width="16.5703125" bestFit="1" customWidth="1"/>
    <col min="19" max="33" width="16" customWidth="1"/>
  </cols>
  <sheetData>
    <row r="1" spans="1:13" ht="19.5" customHeight="1" thickBot="1">
      <c r="A1" s="582" t="s">
        <v>244</v>
      </c>
      <c r="B1" s="583"/>
      <c r="C1" s="104"/>
      <c r="G1" s="561" t="s">
        <v>163</v>
      </c>
      <c r="H1" s="562"/>
      <c r="I1" s="562"/>
      <c r="J1" s="563"/>
      <c r="M1" s="206"/>
    </row>
    <row r="2" spans="1:13" ht="23.25" thickBot="1">
      <c r="A2" s="223" t="s">
        <v>245</v>
      </c>
      <c r="B2" s="213">
        <f>Vstupy!I3</f>
        <v>0</v>
      </c>
      <c r="G2" s="590" t="s">
        <v>246</v>
      </c>
      <c r="H2" s="591"/>
      <c r="I2" s="592"/>
      <c r="J2" s="91" t="s">
        <v>247</v>
      </c>
    </row>
    <row r="3" spans="1:13">
      <c r="A3" s="210" t="s">
        <v>248</v>
      </c>
      <c r="B3" s="213">
        <f>Vstupy!G7</f>
        <v>0</v>
      </c>
      <c r="G3" s="558" t="s">
        <v>233</v>
      </c>
      <c r="H3" s="559"/>
      <c r="I3" s="560"/>
      <c r="J3" s="93">
        <f>D25</f>
        <v>0</v>
      </c>
    </row>
    <row r="4" spans="1:13">
      <c r="A4" s="210" t="s">
        <v>249</v>
      </c>
      <c r="B4" s="213">
        <f>IF(Vstupy!G7=0,0,Vstupy!I7/Vstupy!G7)</f>
        <v>0</v>
      </c>
      <c r="G4" s="566" t="s">
        <v>235</v>
      </c>
      <c r="H4" s="567"/>
      <c r="I4" s="568"/>
      <c r="J4" s="93">
        <f>IF('Výpočet limitu podpory'!I43&lt;0,0,'Výpočet limitu podpory'!I43)</f>
        <v>0</v>
      </c>
    </row>
    <row r="5" spans="1:13" ht="14.25" customHeight="1">
      <c r="A5" s="214" t="s">
        <v>250</v>
      </c>
      <c r="B5" s="238">
        <f>Vstupy!I8</f>
        <v>0</v>
      </c>
      <c r="G5" s="569" t="s">
        <v>251</v>
      </c>
      <c r="H5" s="570"/>
      <c r="I5" s="571"/>
      <c r="J5" s="95">
        <f>D14</f>
        <v>0</v>
      </c>
    </row>
    <row r="6" spans="1:13" ht="21.75" customHeight="1">
      <c r="A6" s="232" t="s">
        <v>252</v>
      </c>
      <c r="B6" s="238">
        <f>Vstupy!I9</f>
        <v>0</v>
      </c>
      <c r="G6" s="572" t="s">
        <v>253</v>
      </c>
      <c r="H6" s="573"/>
      <c r="I6" s="574"/>
      <c r="J6" s="96">
        <f>IF(J3-J4&gt;0,J3-J4,0)</f>
        <v>0</v>
      </c>
    </row>
    <row r="7" spans="1:13" ht="15.75" thickBot="1">
      <c r="A7" s="232" t="s">
        <v>254</v>
      </c>
      <c r="B7" s="529">
        <v>0.03</v>
      </c>
      <c r="G7" s="575" t="s">
        <v>242</v>
      </c>
      <c r="H7" s="576"/>
      <c r="I7" s="577"/>
      <c r="J7" s="99">
        <f>IF(J5-J6&gt;0,J5-J6,0)</f>
        <v>0</v>
      </c>
    </row>
    <row r="8" spans="1:13" ht="12.75" customHeight="1"/>
    <row r="9" spans="1:13" ht="15.75" thickBot="1">
      <c r="A9" s="105"/>
      <c r="B9" s="106"/>
      <c r="D9" s="41"/>
    </row>
    <row r="10" spans="1:13" ht="18.75" customHeight="1" thickBot="1">
      <c r="A10" s="578" t="s">
        <v>255</v>
      </c>
      <c r="B10" s="579"/>
      <c r="C10" s="579"/>
      <c r="D10" s="579"/>
      <c r="E10" s="580"/>
      <c r="G10" s="589" t="s">
        <v>256</v>
      </c>
      <c r="H10" s="589"/>
      <c r="I10" s="589"/>
      <c r="J10" s="589"/>
      <c r="K10" s="149" t="s">
        <v>257</v>
      </c>
    </row>
    <row r="11" spans="1:13" ht="51" customHeight="1" thickBot="1">
      <c r="A11" s="262" t="s">
        <v>258</v>
      </c>
      <c r="B11" s="263" t="s">
        <v>259</v>
      </c>
      <c r="C11" s="264" t="s">
        <v>260</v>
      </c>
      <c r="D11" s="265" t="s">
        <v>261</v>
      </c>
      <c r="E11" s="266" t="s">
        <v>262</v>
      </c>
      <c r="G11" s="588" t="s">
        <v>263</v>
      </c>
      <c r="H11" s="588"/>
      <c r="I11" s="588"/>
      <c r="J11" s="212">
        <f>Vstupy!I11</f>
        <v>3.5400000000000001E-2</v>
      </c>
      <c r="K11" s="151"/>
    </row>
    <row r="12" spans="1:13" ht="19.5" customHeight="1">
      <c r="A12" s="267" t="s">
        <v>264</v>
      </c>
      <c r="B12" s="268">
        <f>Vstupy!F12</f>
        <v>0.25</v>
      </c>
      <c r="C12" s="269">
        <f>C25*B12</f>
        <v>0</v>
      </c>
      <c r="D12" s="269">
        <f>C12</f>
        <v>0</v>
      </c>
      <c r="E12" s="270" t="e">
        <f>C12/C24</f>
        <v>#DIV/0!</v>
      </c>
      <c r="G12" s="584" t="s">
        <v>265</v>
      </c>
      <c r="H12" s="585"/>
      <c r="I12" s="586"/>
      <c r="J12" s="212">
        <f>Vstupy!I14</f>
        <v>6.0000000000000001E-3</v>
      </c>
      <c r="K12" s="152"/>
    </row>
    <row r="13" spans="1:13" ht="28.5" customHeight="1">
      <c r="A13" s="227" t="s">
        <v>266</v>
      </c>
      <c r="B13" s="107">
        <f>Vstupy!F13</f>
        <v>0.65</v>
      </c>
      <c r="C13" s="108">
        <f>C25*B13</f>
        <v>0</v>
      </c>
      <c r="D13" s="108">
        <f>'HGE z úvěru'!O9</f>
        <v>0</v>
      </c>
      <c r="E13" s="109" t="e">
        <f>C13/C24</f>
        <v>#DIV/0!</v>
      </c>
      <c r="G13" s="587" t="s">
        <v>267</v>
      </c>
      <c r="H13" s="587"/>
      <c r="I13" s="587"/>
      <c r="J13" s="147">
        <f>J11+J12</f>
        <v>4.1399999999999999E-2</v>
      </c>
      <c r="K13" s="152"/>
    </row>
    <row r="14" spans="1:13" ht="15.75" thickBot="1">
      <c r="A14" s="228" t="s">
        <v>268</v>
      </c>
      <c r="B14" s="111">
        <f>B12+B13</f>
        <v>0.9</v>
      </c>
      <c r="C14" s="112">
        <f>C12+C13</f>
        <v>0</v>
      </c>
      <c r="D14" s="112">
        <f>D12+D13</f>
        <v>0</v>
      </c>
      <c r="E14" s="113" t="e">
        <f>C14/C24</f>
        <v>#DIV/0!</v>
      </c>
      <c r="G14" s="584" t="s">
        <v>269</v>
      </c>
      <c r="H14" s="585"/>
      <c r="I14" s="586"/>
      <c r="J14" s="148">
        <v>0.03</v>
      </c>
      <c r="K14" s="153"/>
    </row>
    <row r="15" spans="1:13" ht="15.75" thickBot="1">
      <c r="A15" s="258" t="s">
        <v>270</v>
      </c>
      <c r="B15" s="259" t="e">
        <f>C15/C23</f>
        <v>#DIV/0!</v>
      </c>
      <c r="C15" s="251">
        <f>Vstupy!G15</f>
        <v>0</v>
      </c>
      <c r="D15" s="260"/>
      <c r="E15" s="261" t="e">
        <f>C15/C24</f>
        <v>#DIV/0!</v>
      </c>
      <c r="G15" s="587" t="s">
        <v>271</v>
      </c>
      <c r="H15" s="587"/>
      <c r="I15" s="587"/>
      <c r="J15" s="147">
        <f>IF((J11-J14)&lt;0.01,0.01,IF((J11-J14)&gt;0.03,0.03,J11-J14))</f>
        <v>0.01</v>
      </c>
      <c r="K15" s="150">
        <f>Vstupy!$I$8</f>
        <v>0</v>
      </c>
    </row>
    <row r="16" spans="1:13" ht="15.75" thickBot="1">
      <c r="A16" s="254" t="s">
        <v>272</v>
      </c>
      <c r="B16" s="255" t="e">
        <f>C16/C23</f>
        <v>#DIV/0!</v>
      </c>
      <c r="C16" s="256">
        <f>B36-C14-C15</f>
        <v>0</v>
      </c>
      <c r="D16" s="256"/>
      <c r="E16" s="257" t="e">
        <f>C16/C24</f>
        <v>#DIV/0!</v>
      </c>
      <c r="G16" s="587" t="s">
        <v>273</v>
      </c>
      <c r="H16" s="587"/>
      <c r="I16" s="587"/>
      <c r="J16" s="147">
        <f>J11+0.01</f>
        <v>4.5400000000000003E-2</v>
      </c>
      <c r="K16" s="150">
        <f>Vstupy!$I$8</f>
        <v>0</v>
      </c>
    </row>
    <row r="17" spans="1:34" ht="15.75" thickBot="1">
      <c r="A17" s="110" t="s">
        <v>274</v>
      </c>
      <c r="B17" s="111"/>
      <c r="C17" s="112">
        <f>SUM(C14:C16)</f>
        <v>0</v>
      </c>
      <c r="D17" s="112"/>
      <c r="E17" s="113" t="e">
        <f>E14+E15+E16</f>
        <v>#DIV/0!</v>
      </c>
      <c r="G17" s="587" t="s">
        <v>275</v>
      </c>
      <c r="H17" s="587"/>
      <c r="I17" s="587"/>
      <c r="J17" s="233">
        <f>Vstupy!I16</f>
        <v>0</v>
      </c>
      <c r="K17" s="253">
        <f>Vstupy!$I$17</f>
        <v>0</v>
      </c>
    </row>
    <row r="18" spans="1:34" s="114" customFormat="1">
      <c r="F18" s="115"/>
      <c r="G18" s="587" t="s">
        <v>276</v>
      </c>
      <c r="H18" s="587"/>
      <c r="I18" s="587"/>
      <c r="J18" s="147">
        <v>0</v>
      </c>
      <c r="K18" s="150">
        <f>Vstupy!$I$8</f>
        <v>0</v>
      </c>
      <c r="Q18" s="115"/>
      <c r="R18" s="115"/>
      <c r="S18" s="115"/>
      <c r="T18" s="115"/>
      <c r="U18" s="115"/>
      <c r="V18" s="115"/>
      <c r="W18" s="115"/>
      <c r="X18" s="115"/>
      <c r="Y18" s="115"/>
      <c r="Z18" s="115"/>
      <c r="AA18" s="115"/>
      <c r="AB18" s="115"/>
      <c r="AC18" s="115"/>
      <c r="AD18" s="115"/>
      <c r="AE18" s="115"/>
      <c r="AF18" s="115"/>
      <c r="AG18" s="115"/>
    </row>
    <row r="19" spans="1:34" s="114" customFormat="1">
      <c r="F19" s="115"/>
      <c r="G19" s="587" t="s">
        <v>277</v>
      </c>
      <c r="H19" s="587"/>
      <c r="I19" s="587"/>
      <c r="J19" s="147">
        <v>0.03</v>
      </c>
      <c r="K19" s="150">
        <f>Vstupy!$I$8</f>
        <v>0</v>
      </c>
      <c r="Q19" s="115"/>
      <c r="R19" s="115"/>
      <c r="S19" s="115"/>
      <c r="T19" s="115"/>
      <c r="U19" s="115"/>
      <c r="V19" s="115"/>
      <c r="W19" s="115"/>
      <c r="X19" s="115"/>
      <c r="Y19" s="115"/>
      <c r="Z19" s="115"/>
      <c r="AA19" s="115"/>
      <c r="AB19" s="115"/>
      <c r="AC19" s="115"/>
      <c r="AD19" s="115"/>
      <c r="AE19" s="115"/>
      <c r="AF19" s="115"/>
      <c r="AG19" s="115"/>
    </row>
    <row r="20" spans="1:34" s="114" customFormat="1">
      <c r="F20" s="115"/>
      <c r="G20" s="203"/>
      <c r="H20" s="203"/>
      <c r="I20" s="203"/>
      <c r="J20" s="204"/>
      <c r="K20" s="205"/>
      <c r="Q20" s="115"/>
      <c r="R20" s="115"/>
      <c r="S20" s="115"/>
      <c r="T20" s="115"/>
      <c r="U20" s="115"/>
      <c r="V20" s="115"/>
      <c r="W20" s="115"/>
      <c r="X20" s="115"/>
      <c r="Y20" s="115"/>
      <c r="Z20" s="115"/>
      <c r="AA20" s="115"/>
      <c r="AB20" s="115"/>
      <c r="AC20" s="115"/>
      <c r="AD20" s="115"/>
      <c r="AE20" s="115"/>
      <c r="AF20" s="115"/>
      <c r="AG20" s="115"/>
    </row>
    <row r="21" spans="1:34" ht="15.75" thickBot="1"/>
    <row r="22" spans="1:34" s="119" customFormat="1" ht="30" customHeight="1" thickBot="1">
      <c r="A22" s="564" t="s">
        <v>278</v>
      </c>
      <c r="B22" s="565"/>
      <c r="C22" s="185" t="s">
        <v>187</v>
      </c>
      <c r="D22" s="116" t="s">
        <v>279</v>
      </c>
      <c r="E22" s="116">
        <v>1</v>
      </c>
      <c r="F22" s="116">
        <v>2</v>
      </c>
      <c r="G22" s="116">
        <v>3</v>
      </c>
      <c r="H22" s="116">
        <v>4</v>
      </c>
      <c r="I22" s="179">
        <v>5</v>
      </c>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8"/>
    </row>
    <row r="23" spans="1:34" ht="18.75" customHeight="1" thickBot="1">
      <c r="A23" s="181"/>
      <c r="B23" s="420" t="s">
        <v>280</v>
      </c>
      <c r="C23" s="421">
        <f>E23+F23+G23+H23+I23</f>
        <v>0</v>
      </c>
      <c r="D23" s="421">
        <f>E23+F23/(1+$J$16/12)^F22+G23/(1+$J$16/12)^G22+H23/(1+$J$16)^H22+I23/(1+$J$16)^I22</f>
        <v>0</v>
      </c>
      <c r="E23" s="421">
        <f>E25+E27+E28+E29+E30+E31+E32+E33</f>
        <v>0</v>
      </c>
      <c r="F23" s="421">
        <f>F25+F27+F29+F30+F31+F32+F33</f>
        <v>0</v>
      </c>
      <c r="G23" s="421">
        <f>G25+G27+G29+G30+G31+G32+G33</f>
        <v>0</v>
      </c>
      <c r="H23" s="421">
        <f>H25+H27+H29+H30+H31+H32+H33</f>
        <v>0</v>
      </c>
      <c r="I23" s="422">
        <f>I25+I27+I29+I30+I31+I32+I33</f>
        <v>0</v>
      </c>
      <c r="J23" s="19"/>
      <c r="K23" s="19"/>
      <c r="L23" s="19"/>
      <c r="Q23" s="19"/>
      <c r="R23" s="19"/>
      <c r="S23" s="19"/>
      <c r="T23" s="19"/>
      <c r="U23" s="19"/>
      <c r="V23" s="19"/>
      <c r="W23" s="19"/>
      <c r="X23" s="19"/>
      <c r="Y23" s="19"/>
      <c r="Z23" s="19"/>
      <c r="AA23" s="19"/>
      <c r="AB23" s="19"/>
      <c r="AC23" s="19"/>
      <c r="AD23" s="19"/>
      <c r="AE23" s="19"/>
      <c r="AF23" s="19"/>
      <c r="AG23" s="19"/>
    </row>
    <row r="24" spans="1:34" s="114" customFormat="1" ht="15.75" thickBot="1">
      <c r="A24" s="181" t="s">
        <v>281</v>
      </c>
      <c r="B24" s="420" t="s">
        <v>282</v>
      </c>
      <c r="C24" s="421">
        <f>C25+C26</f>
        <v>0</v>
      </c>
      <c r="D24" s="421">
        <f t="shared" ref="D24:I24" si="0">D25+D26</f>
        <v>0</v>
      </c>
      <c r="E24" s="421">
        <f>E25+E26</f>
        <v>0</v>
      </c>
      <c r="F24" s="421">
        <f t="shared" si="0"/>
        <v>0</v>
      </c>
      <c r="G24" s="421">
        <f t="shared" si="0"/>
        <v>0</v>
      </c>
      <c r="H24" s="421">
        <f t="shared" si="0"/>
        <v>0</v>
      </c>
      <c r="I24" s="422">
        <f t="shared" si="0"/>
        <v>0</v>
      </c>
    </row>
    <row r="25" spans="1:34" s="114" customFormat="1" ht="15.75" thickBot="1">
      <c r="A25" s="247" t="s">
        <v>283</v>
      </c>
      <c r="B25" s="248" t="s">
        <v>284</v>
      </c>
      <c r="C25" s="249">
        <f>E25+F25+G25+H25+I25</f>
        <v>0</v>
      </c>
      <c r="D25" s="250">
        <f>E25+F25/(1+$J$16/12)^F22+G25/(1+$J$16/12)^G22+H25/(1+$J$16)^H22+I25/(1+$J$16)^I22</f>
        <v>0</v>
      </c>
      <c r="E25" s="251">
        <f>IF($B$6=E22,Vstupy!$D$13,IF($B$6=F22,Vstupy!$D$13/2,IF($B$6=G22,Vstupy!$D$13/3,Vstupy!$D$13/4)))</f>
        <v>0</v>
      </c>
      <c r="F25" s="251">
        <f>IF($B$6=F22,Vstupy!$D$13/2,IF($B$6=G22,Vstupy!$D$13/3,IF($B$6=H22,Vstupy!$D$13/4,0)))</f>
        <v>0</v>
      </c>
      <c r="G25" s="251">
        <f>IF($B$6=G22,Vstupy!$D$13/3,IF($B$6=H22,Vstupy!$D$13/4,0))</f>
        <v>0</v>
      </c>
      <c r="H25" s="251">
        <f>IF($B$6=H22,Vstupy!D13/4,0)</f>
        <v>0</v>
      </c>
      <c r="I25" s="252">
        <v>0</v>
      </c>
    </row>
    <row r="26" spans="1:34" s="114" customFormat="1">
      <c r="A26" s="178" t="s">
        <v>285</v>
      </c>
      <c r="B26" s="243" t="s">
        <v>286</v>
      </c>
      <c r="C26" s="244">
        <f t="shared" ref="C26:C29" si="1">E26+F26+G26+H26+I26</f>
        <v>0</v>
      </c>
      <c r="D26" s="245">
        <f>E26+F26/(1+$J$16/12)^F22+G26/(1+$J$16/12)^G22+H26/(1+$J$16)^H22+I26/(1+$J$16)^I22</f>
        <v>0</v>
      </c>
      <c r="E26" s="246">
        <f>IF(Vstupy!$C$8="Novostavba bytového domu",E27+E28+E29+E31+E32+E33,SUM(E27:E33))</f>
        <v>0</v>
      </c>
      <c r="F26" s="246">
        <f>SUM(F27:F33)</f>
        <v>0</v>
      </c>
      <c r="G26" s="246">
        <f t="shared" ref="G26:I26" si="2">SUM(G27:G33)</f>
        <v>0</v>
      </c>
      <c r="H26" s="246">
        <f t="shared" si="2"/>
        <v>0</v>
      </c>
      <c r="I26" s="246">
        <f t="shared" si="2"/>
        <v>0</v>
      </c>
    </row>
    <row r="27" spans="1:34" s="114" customFormat="1" ht="30">
      <c r="A27" s="196" t="s">
        <v>287</v>
      </c>
      <c r="B27" s="446" t="s">
        <v>288</v>
      </c>
      <c r="C27" s="197">
        <f t="shared" si="1"/>
        <v>0</v>
      </c>
      <c r="D27" s="198">
        <f>E27+F27/(1+$J$16/12)^F22+G27/(1+$J$16/12)^G22+H27/(1+$J$16)^H22+I27/(1+$J$16)^I22</f>
        <v>0</v>
      </c>
      <c r="E27" s="120">
        <f>Vstupy!D16</f>
        <v>0</v>
      </c>
      <c r="F27" s="121"/>
      <c r="G27" s="121"/>
      <c r="H27" s="121"/>
      <c r="I27" s="180"/>
    </row>
    <row r="28" spans="1:34" s="114" customFormat="1" ht="45">
      <c r="A28" s="196" t="s">
        <v>289</v>
      </c>
      <c r="B28" s="446" t="s">
        <v>290</v>
      </c>
      <c r="C28" s="197">
        <f t="shared" si="1"/>
        <v>0</v>
      </c>
      <c r="D28" s="198">
        <f>E28+F28/(1+$J$16/12)^F22+G28/(1+$J$16/12)^G22+H28/(1+$J$16)^H22+I28/(1+$J$16)^I22</f>
        <v>0</v>
      </c>
      <c r="E28" s="120">
        <f>Vstupy!D17</f>
        <v>0</v>
      </c>
      <c r="F28" s="121"/>
      <c r="G28" s="121"/>
      <c r="H28" s="121"/>
      <c r="I28" s="180"/>
    </row>
    <row r="29" spans="1:34" s="114" customFormat="1" ht="30">
      <c r="A29" s="196" t="s">
        <v>291</v>
      </c>
      <c r="B29" s="446" t="s">
        <v>69</v>
      </c>
      <c r="C29" s="197">
        <f t="shared" si="1"/>
        <v>0</v>
      </c>
      <c r="D29" s="198">
        <f>E29+F29/(1+$J$16/12)^F22+G29/(1+$J$16/12)^G22+H29/(1+$J$16)^H22+I29/(1+$J$16)^I22</f>
        <v>0</v>
      </c>
      <c r="E29" s="120">
        <f>Vstupy!D18</f>
        <v>0</v>
      </c>
      <c r="F29" s="120"/>
      <c r="G29" s="120"/>
      <c r="H29" s="120"/>
      <c r="I29" s="180"/>
    </row>
    <row r="30" spans="1:34" s="114" customFormat="1" ht="30">
      <c r="A30" s="196" t="s">
        <v>292</v>
      </c>
      <c r="B30" s="446" t="s">
        <v>71</v>
      </c>
      <c r="C30" s="197">
        <f t="shared" ref="C30:C32" si="3">E30+F30+G30+H30+I30</f>
        <v>0</v>
      </c>
      <c r="D30" s="198">
        <f>E30+F30/(1+$J$16/12)^F22+G30/(1+$J$16/12)^G22+H30/(1+$J$16)^H22+I30/(1+$J$16)^I22</f>
        <v>0</v>
      </c>
      <c r="E30" s="120">
        <f>Vstupy!D19</f>
        <v>0</v>
      </c>
      <c r="F30" s="120"/>
      <c r="G30" s="120"/>
      <c r="H30" s="120"/>
      <c r="I30" s="180"/>
    </row>
    <row r="31" spans="1:34" s="114" customFormat="1" ht="30">
      <c r="A31" s="196" t="s">
        <v>293</v>
      </c>
      <c r="B31" s="447" t="s">
        <v>73</v>
      </c>
      <c r="C31" s="197">
        <f t="shared" si="3"/>
        <v>0</v>
      </c>
      <c r="D31" s="198">
        <f>E31+F31/(1+$J$16/12)^F22+G31/(1+$J$16/12)^G22+H31/(1+$J$16)^H22+I31/(1+$J$16)^I22</f>
        <v>0</v>
      </c>
      <c r="E31" s="120">
        <f>Vstupy!D20</f>
        <v>0</v>
      </c>
      <c r="F31" s="120"/>
      <c r="G31" s="120"/>
      <c r="H31" s="120"/>
      <c r="I31" s="180"/>
    </row>
    <row r="32" spans="1:34" s="114" customFormat="1" ht="30.75" customHeight="1" thickBot="1">
      <c r="A32" s="196" t="s">
        <v>294</v>
      </c>
      <c r="B32" s="234" t="s">
        <v>75</v>
      </c>
      <c r="C32" s="242">
        <f t="shared" si="3"/>
        <v>0</v>
      </c>
      <c r="D32" s="198">
        <f>E32+F32/(1+$J$16/12)^F22+G32/(1+$J$16/12)^G22+H32/(1+$J$16)^H22+I32/(1+$J$16)^I22</f>
        <v>0</v>
      </c>
      <c r="E32" s="121">
        <f>Vstupy!D21</f>
        <v>0</v>
      </c>
      <c r="F32" s="121"/>
      <c r="G32" s="130"/>
      <c r="H32" s="130"/>
      <c r="I32" s="235"/>
    </row>
    <row r="33" spans="1:33" s="114" customFormat="1" ht="21" customHeight="1" thickBot="1">
      <c r="A33" s="196" t="s">
        <v>295</v>
      </c>
      <c r="B33" s="239" t="s">
        <v>296</v>
      </c>
      <c r="C33" s="485">
        <f>E33+F33+G33+H33+I33</f>
        <v>0</v>
      </c>
      <c r="D33" s="486">
        <f>E33+F33/(1+$J$16/12)^F22+G33/(1+$J$16/12)^G22+H33/(1+$J$16)^H22+I33/(1+$J$16)^I22</f>
        <v>0</v>
      </c>
      <c r="E33" s="251">
        <f>E25*$B$13*J15</f>
        <v>0</v>
      </c>
      <c r="F33" s="251">
        <f>F25*$B$13*J15*F22</f>
        <v>0</v>
      </c>
      <c r="G33" s="240">
        <f>G25*$B$13*J15*G22</f>
        <v>0</v>
      </c>
      <c r="H33" s="240">
        <f>H25*$B$13*J15*H22</f>
        <v>0</v>
      </c>
      <c r="I33" s="241">
        <f>I25*$B$13</f>
        <v>0</v>
      </c>
    </row>
    <row r="34" spans="1:33" s="123" customFormat="1" ht="15.75" thickBot="1"/>
    <row r="35" spans="1:33" s="123" customFormat="1" ht="19.5" thickBot="1">
      <c r="A35" s="564" t="s">
        <v>297</v>
      </c>
      <c r="B35" s="565"/>
      <c r="C35" s="195"/>
      <c r="D35" s="195"/>
    </row>
    <row r="36" spans="1:33" s="123" customFormat="1">
      <c r="A36" s="166" t="s">
        <v>298</v>
      </c>
      <c r="B36" s="163">
        <f>C23</f>
        <v>0</v>
      </c>
    </row>
    <row r="37" spans="1:33" s="123" customFormat="1" ht="15.75" thickBot="1">
      <c r="A37" s="167" t="s">
        <v>274</v>
      </c>
      <c r="B37" s="164">
        <f>C17</f>
        <v>0</v>
      </c>
    </row>
    <row r="38" spans="1:33" s="123" customFormat="1" ht="15.75" thickBot="1">
      <c r="A38" s="168" t="s">
        <v>299</v>
      </c>
      <c r="B38" s="165">
        <f>B36-B37</f>
        <v>0</v>
      </c>
    </row>
    <row r="39" spans="1:33" s="123" customFormat="1" ht="15.75" thickBot="1">
      <c r="A39" s="122"/>
      <c r="B39" s="122"/>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3" s="114" customFormat="1" ht="30" customHeight="1" thickBot="1">
      <c r="A40" s="564" t="s">
        <v>164</v>
      </c>
      <c r="B40" s="565"/>
      <c r="C40" s="116" t="s">
        <v>187</v>
      </c>
      <c r="D40" s="124">
        <v>1</v>
      </c>
      <c r="E40" s="124">
        <v>2</v>
      </c>
      <c r="F40" s="124">
        <v>3</v>
      </c>
      <c r="G40" s="124">
        <v>4</v>
      </c>
      <c r="H40" s="124">
        <v>5</v>
      </c>
      <c r="I40" s="124">
        <v>6</v>
      </c>
      <c r="J40" s="124">
        <v>7</v>
      </c>
      <c r="K40" s="124">
        <v>8</v>
      </c>
      <c r="L40" s="124">
        <v>9</v>
      </c>
      <c r="M40" s="124">
        <v>10</v>
      </c>
      <c r="N40" s="124">
        <v>11</v>
      </c>
      <c r="O40" s="124">
        <v>12</v>
      </c>
      <c r="P40" s="124">
        <v>13</v>
      </c>
      <c r="Q40" s="124">
        <v>14</v>
      </c>
      <c r="R40" s="124">
        <v>15</v>
      </c>
      <c r="S40" s="124">
        <v>16</v>
      </c>
      <c r="T40" s="124">
        <v>17</v>
      </c>
      <c r="U40" s="124">
        <v>18</v>
      </c>
      <c r="V40" s="124">
        <v>19</v>
      </c>
      <c r="W40" s="124">
        <v>20</v>
      </c>
      <c r="X40" s="124">
        <v>21</v>
      </c>
      <c r="Y40" s="124">
        <v>22</v>
      </c>
      <c r="Z40" s="124">
        <v>23</v>
      </c>
      <c r="AA40" s="124">
        <v>24</v>
      </c>
      <c r="AB40" s="124">
        <v>25</v>
      </c>
      <c r="AC40" s="124">
        <v>26</v>
      </c>
      <c r="AD40" s="124">
        <v>27</v>
      </c>
      <c r="AE40" s="124">
        <v>28</v>
      </c>
      <c r="AF40" s="124">
        <v>29</v>
      </c>
      <c r="AG40" s="124">
        <v>30</v>
      </c>
    </row>
    <row r="41" spans="1:33" s="114" customFormat="1" ht="30" customHeight="1" thickBot="1">
      <c r="A41" s="564" t="s">
        <v>300</v>
      </c>
      <c r="B41" s="565"/>
      <c r="C41" s="125"/>
      <c r="D41" s="125"/>
      <c r="E41" s="125"/>
      <c r="F41" s="125"/>
      <c r="G41" s="125"/>
      <c r="H41" s="125"/>
      <c r="I41" s="125"/>
      <c r="J41" s="125"/>
      <c r="K41" s="125"/>
      <c r="L41" s="125"/>
      <c r="M41" s="125"/>
      <c r="N41" s="125"/>
      <c r="O41" s="125"/>
      <c r="P41" s="125"/>
      <c r="Q41" s="125"/>
      <c r="R41" s="125"/>
      <c r="S41" s="125"/>
      <c r="T41" s="125"/>
      <c r="U41" s="125"/>
      <c r="V41" s="125"/>
      <c r="W41" s="126"/>
      <c r="X41" s="126"/>
      <c r="Y41" s="126"/>
      <c r="Z41" s="126"/>
      <c r="AA41" s="126"/>
      <c r="AB41" s="126"/>
      <c r="AC41" s="126"/>
      <c r="AD41" s="126"/>
      <c r="AE41" s="126"/>
      <c r="AF41" s="126"/>
      <c r="AG41" s="126"/>
    </row>
    <row r="42" spans="1:33" s="114" customFormat="1">
      <c r="A42" s="127" t="s">
        <v>283</v>
      </c>
      <c r="B42" s="209" t="s">
        <v>87</v>
      </c>
      <c r="C42" s="128">
        <f>SUM(C43:C52)</f>
        <v>0</v>
      </c>
      <c r="D42" s="128">
        <f>SUM(D43:D52)</f>
        <v>0</v>
      </c>
      <c r="E42" s="128">
        <f>SUM(E43:E52)</f>
        <v>0</v>
      </c>
      <c r="F42" s="128">
        <f t="shared" ref="F42:AG42" si="4">SUM(F43:F52)</f>
        <v>0</v>
      </c>
      <c r="G42" s="128">
        <f t="shared" si="4"/>
        <v>0</v>
      </c>
      <c r="H42" s="128">
        <f t="shared" si="4"/>
        <v>0</v>
      </c>
      <c r="I42" s="128">
        <f t="shared" si="4"/>
        <v>0</v>
      </c>
      <c r="J42" s="128">
        <f t="shared" si="4"/>
        <v>0</v>
      </c>
      <c r="K42" s="128">
        <f t="shared" si="4"/>
        <v>0</v>
      </c>
      <c r="L42" s="128">
        <f t="shared" si="4"/>
        <v>0</v>
      </c>
      <c r="M42" s="128">
        <f t="shared" si="4"/>
        <v>0</v>
      </c>
      <c r="N42" s="128">
        <f t="shared" si="4"/>
        <v>0</v>
      </c>
      <c r="O42" s="128">
        <f t="shared" si="4"/>
        <v>0</v>
      </c>
      <c r="P42" s="128">
        <f t="shared" si="4"/>
        <v>0</v>
      </c>
      <c r="Q42" s="128">
        <f t="shared" si="4"/>
        <v>0</v>
      </c>
      <c r="R42" s="128">
        <f t="shared" si="4"/>
        <v>0</v>
      </c>
      <c r="S42" s="128">
        <f t="shared" si="4"/>
        <v>0</v>
      </c>
      <c r="T42" s="128">
        <f t="shared" si="4"/>
        <v>0</v>
      </c>
      <c r="U42" s="128">
        <f t="shared" si="4"/>
        <v>0</v>
      </c>
      <c r="V42" s="128">
        <f t="shared" si="4"/>
        <v>0</v>
      </c>
      <c r="W42" s="128">
        <f t="shared" si="4"/>
        <v>0</v>
      </c>
      <c r="X42" s="128">
        <f t="shared" si="4"/>
        <v>0</v>
      </c>
      <c r="Y42" s="128">
        <f t="shared" si="4"/>
        <v>0</v>
      </c>
      <c r="Z42" s="128">
        <f t="shared" si="4"/>
        <v>0</v>
      </c>
      <c r="AA42" s="128">
        <f t="shared" si="4"/>
        <v>0</v>
      </c>
      <c r="AB42" s="128">
        <f t="shared" si="4"/>
        <v>0</v>
      </c>
      <c r="AC42" s="128">
        <f t="shared" si="4"/>
        <v>0</v>
      </c>
      <c r="AD42" s="128">
        <f t="shared" si="4"/>
        <v>0</v>
      </c>
      <c r="AE42" s="128">
        <f t="shared" si="4"/>
        <v>0</v>
      </c>
      <c r="AF42" s="128">
        <f t="shared" si="4"/>
        <v>0</v>
      </c>
      <c r="AG42" s="128">
        <f t="shared" si="4"/>
        <v>0</v>
      </c>
    </row>
    <row r="43" spans="1:33" s="114" customFormat="1">
      <c r="A43" s="229" t="s">
        <v>301</v>
      </c>
      <c r="B43" s="224" t="s">
        <v>89</v>
      </c>
      <c r="C43" s="236">
        <f>SUMIF($D$40:$AG$40,"&lt;="&amp;($B$5),D43:AG43)</f>
        <v>0</v>
      </c>
      <c r="D43" s="121">
        <f>IF(Vstupy!$M$6=0,0,IF(D$40&lt;=$B$5,Vstupy!$M$6/$B$5,0))</f>
        <v>0</v>
      </c>
      <c r="E43" s="121">
        <f>IF(Vstupy!$M$6=0,0,IF(E$40&lt;=$B$5,Vstupy!$M$6/$B$5,0))</f>
        <v>0</v>
      </c>
      <c r="F43" s="121">
        <f>IF(Vstupy!$M$6=0,0,IF(F$40&lt;=$B$5,Vstupy!$M$6/$B$5,0))</f>
        <v>0</v>
      </c>
      <c r="G43" s="121">
        <f>IF(Vstupy!$M$6=0,0,IF(G$40&lt;=$B$5,Vstupy!$M$6/$B$5,0))</f>
        <v>0</v>
      </c>
      <c r="H43" s="121">
        <f>IF(Vstupy!$M$6=0,0,IF(H$40&lt;=$B$5,Vstupy!$M$6/$B$5,0))</f>
        <v>0</v>
      </c>
      <c r="I43" s="121">
        <f>IF(Vstupy!$M$6=0,0,IF(I$40&lt;=$B$5,Vstupy!$M$6/$B$5,0))</f>
        <v>0</v>
      </c>
      <c r="J43" s="121">
        <f>IF(Vstupy!$M$6=0,0,IF(J$40&lt;=$B$5,Vstupy!$M$6/$B$5,0))</f>
        <v>0</v>
      </c>
      <c r="K43" s="121">
        <f>IF(Vstupy!$M$6=0,0,IF(K$40&lt;=$B$5,Vstupy!$M$6/$B$5,0))</f>
        <v>0</v>
      </c>
      <c r="L43" s="121">
        <f>IF(Vstupy!$M$6=0,0,IF(L$40&lt;=$B$5,Vstupy!$M$6/$B$5,0))</f>
        <v>0</v>
      </c>
      <c r="M43" s="121">
        <f>IF(Vstupy!$M$6=0,0,IF(M$40&lt;=$B$5,Vstupy!$M$6/$B$5,0))</f>
        <v>0</v>
      </c>
      <c r="N43" s="121">
        <f>IF(Vstupy!$M$6=0,0,IF(N$40&lt;=$B$5,Vstupy!$M$6/$B$5,0))</f>
        <v>0</v>
      </c>
      <c r="O43" s="121">
        <f>IF(Vstupy!$M$6=0,0,IF(O$40&lt;=$B$5,Vstupy!$M$6/$B$5,0))</f>
        <v>0</v>
      </c>
      <c r="P43" s="121">
        <f>IF(Vstupy!$M$6=0,0,IF(P$40&lt;=$B$5,Vstupy!$M$6/$B$5,0))</f>
        <v>0</v>
      </c>
      <c r="Q43" s="121">
        <f>IF(Vstupy!$M$6=0,0,IF(Q$40&lt;=$B$5,Vstupy!$M$6/$B$5,0))</f>
        <v>0</v>
      </c>
      <c r="R43" s="121">
        <f>IF(Vstupy!$M$6=0,0,IF(R$40&lt;=$B$5,Vstupy!$M$6/$B$5,0))</f>
        <v>0</v>
      </c>
      <c r="S43" s="121">
        <f>IF(Vstupy!$M$6=0,0,IF(S$40&lt;=$B$5,Vstupy!$M$6/$B$5,0))</f>
        <v>0</v>
      </c>
      <c r="T43" s="121">
        <f>IF(Vstupy!$M$6=0,0,IF(T$40&lt;=$B$5,Vstupy!$M$6/$B$5,0))</f>
        <v>0</v>
      </c>
      <c r="U43" s="121">
        <f>IF(Vstupy!$M$6=0,0,IF(U$40&lt;=$B$5,Vstupy!$M$6/$B$5,0))</f>
        <v>0</v>
      </c>
      <c r="V43" s="121">
        <f>IF(Vstupy!$M$6=0,0,IF(V$40&lt;=$B$5,Vstupy!$M$6/$B$5,0))</f>
        <v>0</v>
      </c>
      <c r="W43" s="121">
        <f>IF(Vstupy!$M$6=0,0,IF(W$40&lt;=$B$5,Vstupy!$M$6/$B$5,0))</f>
        <v>0</v>
      </c>
      <c r="X43" s="121">
        <f>IF(Vstupy!$M$6=0,0,IF(X$40&lt;=$B$5,Vstupy!$M$6/$B$5,0))</f>
        <v>0</v>
      </c>
      <c r="Y43" s="121">
        <f>IF(Vstupy!$M$6=0,0,IF(Y$40&lt;=$B$5,Vstupy!$M$6/$B$5,0))</f>
        <v>0</v>
      </c>
      <c r="Z43" s="121">
        <f>IF(Vstupy!$M$6=0,0,IF(Z$40&lt;=$B$5,Vstupy!$M$6/$B$5,0))</f>
        <v>0</v>
      </c>
      <c r="AA43" s="121">
        <f>IF(Vstupy!$M$6=0,0,IF(AA$40&lt;=$B$5,Vstupy!$M$6/$B$5,0))</f>
        <v>0</v>
      </c>
      <c r="AB43" s="121">
        <f>IF(Vstupy!$M$6=0,0,IF(AB$40&lt;=$B$5,Vstupy!$M$6/$B$5,0))</f>
        <v>0</v>
      </c>
      <c r="AC43" s="121">
        <f>IF(Vstupy!$M$6=0,0,IF(AC$40&lt;=$B$5,Vstupy!$M$6/$B$5,0))</f>
        <v>0</v>
      </c>
      <c r="AD43" s="121">
        <f>IF(Vstupy!$M$6=0,0,IF(AD$40&lt;=$B$5,Vstupy!$M$6/$B$5,0))</f>
        <v>0</v>
      </c>
      <c r="AE43" s="121">
        <f>IF(Vstupy!$M$6=0,0,IF(AE$40&lt;=$B$5,Vstupy!$M$6/$B$5,0))</f>
        <v>0</v>
      </c>
      <c r="AF43" s="121">
        <f>IF(Vstupy!$M$6=0,0,IF(AF$40&lt;=$B$5,Vstupy!$M$6/$B$5,0))</f>
        <v>0</v>
      </c>
      <c r="AG43" s="121">
        <f>IF(Vstupy!$M$6=0,0,IF(AG$40&lt;=$B$5,Vstupy!$M$6/$B$5,0))</f>
        <v>0</v>
      </c>
    </row>
    <row r="44" spans="1:33" s="114" customFormat="1">
      <c r="A44" s="229" t="s">
        <v>302</v>
      </c>
      <c r="B44" s="224" t="s">
        <v>91</v>
      </c>
      <c r="C44" s="236">
        <f t="shared" ref="C44:C52" si="5">SUMIF($D$40:$AG$40,"&lt;="&amp;$B$5,D44:AG44)</f>
        <v>0</v>
      </c>
      <c r="D44" s="121">
        <f>IF(Vstupy!$M$7=0,0,IF(D$40&lt;=$B$5,Vstupy!$M$7/$B$5,0))</f>
        <v>0</v>
      </c>
      <c r="E44" s="121">
        <f>IF(Vstupy!$M$7=0,0,IF(E$40&lt;=$B$5,Vstupy!$M$7/$B$5,0))</f>
        <v>0</v>
      </c>
      <c r="F44" s="121">
        <f>IF(Vstupy!$M$7=0,0,IF(F$40&lt;=$B$5,Vstupy!$M$7/$B$5,0))</f>
        <v>0</v>
      </c>
      <c r="G44" s="121">
        <f>IF(Vstupy!$M$7=0,0,IF(G$40&lt;=$B$5,Vstupy!$M$7/$B$5,0))</f>
        <v>0</v>
      </c>
      <c r="H44" s="121">
        <f>IF(Vstupy!$M$7=0,0,IF(H$40&lt;=$B$5,Vstupy!$M$7/$B$5,0))</f>
        <v>0</v>
      </c>
      <c r="I44" s="121">
        <f>IF(Vstupy!$M$7=0,0,IF(I$40&lt;=$B$5,Vstupy!$M$7/$B$5,0))</f>
        <v>0</v>
      </c>
      <c r="J44" s="121">
        <f>IF(Vstupy!$M$7=0,0,IF(J$40&lt;=$B$5,Vstupy!$M$7/$B$5,0))</f>
        <v>0</v>
      </c>
      <c r="K44" s="121">
        <f>IF(Vstupy!$M$7=0,0,IF(K$40&lt;=$B$5,Vstupy!$M$7/$B$5,0))</f>
        <v>0</v>
      </c>
      <c r="L44" s="121">
        <f>IF(Vstupy!$M$7=0,0,IF(L$40&lt;=$B$5,Vstupy!$M$7/$B$5,0))</f>
        <v>0</v>
      </c>
      <c r="M44" s="121">
        <f>IF(Vstupy!$M$7=0,0,IF(M$40&lt;=$B$5,Vstupy!$M$7/$B$5,0))</f>
        <v>0</v>
      </c>
      <c r="N44" s="121">
        <f>IF(Vstupy!$M$7=0,0,IF(N$40&lt;=$B$5,Vstupy!$M$7/$B$5,0))</f>
        <v>0</v>
      </c>
      <c r="O44" s="121">
        <f>IF(Vstupy!$M$7=0,0,IF(O$40&lt;=$B$5,Vstupy!$M$7/$B$5,0))</f>
        <v>0</v>
      </c>
      <c r="P44" s="121">
        <f>IF(Vstupy!$M$7=0,0,IF(P$40&lt;=$B$5,Vstupy!$M$7/$B$5,0))</f>
        <v>0</v>
      </c>
      <c r="Q44" s="121">
        <f>IF(Vstupy!$M$7=0,0,IF(Q$40&lt;=$B$5,Vstupy!$M$7/$B$5,0))</f>
        <v>0</v>
      </c>
      <c r="R44" s="121">
        <f>IF(Vstupy!$M$7=0,0,IF(R$40&lt;=$B$5,Vstupy!$M$7/$B$5,0))</f>
        <v>0</v>
      </c>
      <c r="S44" s="121">
        <f>IF(Vstupy!$M$7=0,0,IF(S$40&lt;=$B$5,Vstupy!$M$7/$B$5,0))</f>
        <v>0</v>
      </c>
      <c r="T44" s="121">
        <f>IF(Vstupy!$M$7=0,0,IF(T$40&lt;=$B$5,Vstupy!$M$7/$B$5,0))</f>
        <v>0</v>
      </c>
      <c r="U44" s="121">
        <f>IF(Vstupy!$M$7=0,0,IF(U$40&lt;=$B$5,Vstupy!$M$7/$B$5,0))</f>
        <v>0</v>
      </c>
      <c r="V44" s="121">
        <f>IF(Vstupy!$M$7=0,0,IF(V$40&lt;=$B$5,Vstupy!$M$7/$B$5,0))</f>
        <v>0</v>
      </c>
      <c r="W44" s="121">
        <f>IF(Vstupy!$M$7=0,0,IF(W$40&lt;=$B$5,Vstupy!$M$7/$B$5,0))</f>
        <v>0</v>
      </c>
      <c r="X44" s="121">
        <f>IF(Vstupy!$M$7=0,0,IF(X$40&lt;=$B$5,Vstupy!$M$7/$B$5,0))</f>
        <v>0</v>
      </c>
      <c r="Y44" s="121">
        <f>IF(Vstupy!$M$7=0,0,IF(Y$40&lt;=$B$5,Vstupy!$M$7/$B$5,0))</f>
        <v>0</v>
      </c>
      <c r="Z44" s="121">
        <f>IF(Vstupy!$M$7=0,0,IF(Z$40&lt;=$B$5,Vstupy!$M$7/$B$5,0))</f>
        <v>0</v>
      </c>
      <c r="AA44" s="121">
        <f>IF(Vstupy!$M$7=0,0,IF(AA$40&lt;=$B$5,Vstupy!$M$7/$B$5,0))</f>
        <v>0</v>
      </c>
      <c r="AB44" s="121">
        <f>IF(Vstupy!$M$7=0,0,IF(AB$40&lt;=$B$5,Vstupy!$M$7/$B$5,0))</f>
        <v>0</v>
      </c>
      <c r="AC44" s="121">
        <f>IF(Vstupy!$M$7=0,0,IF(AC$40&lt;=$B$5,Vstupy!$M$7/$B$5,0))</f>
        <v>0</v>
      </c>
      <c r="AD44" s="121">
        <f>IF(Vstupy!$M$7=0,0,IF(AD$40&lt;=$B$5,Vstupy!$M$7/$B$5,0))</f>
        <v>0</v>
      </c>
      <c r="AE44" s="121">
        <f>IF(Vstupy!$M$7=0,0,IF(AE$40&lt;=$B$5,Vstupy!$M$7/$B$5,0))</f>
        <v>0</v>
      </c>
      <c r="AF44" s="121">
        <f>IF(Vstupy!$M$7=0,0,IF(AF$40&lt;=$B$5,Vstupy!$M$7/$B$5,0))</f>
        <v>0</v>
      </c>
      <c r="AG44" s="121">
        <f>IF(Vstupy!$M$7=0,0,IF(AG$40&lt;=$B$5,Vstupy!$M$7/$B$5,0))</f>
        <v>0</v>
      </c>
    </row>
    <row r="45" spans="1:33" s="114" customFormat="1">
      <c r="A45" s="229" t="s">
        <v>303</v>
      </c>
      <c r="B45" s="224" t="s">
        <v>93</v>
      </c>
      <c r="C45" s="236">
        <f t="shared" si="5"/>
        <v>0</v>
      </c>
      <c r="D45" s="121">
        <f>IF(Vstupy!$M$8=0,0,IF(D$40&lt;=$B$5,Vstupy!$M$8/$B$5,0))</f>
        <v>0</v>
      </c>
      <c r="E45" s="121">
        <f>IF(Vstupy!$M$8=0,0,IF(E$40&lt;=$B$5,Vstupy!$M$8/$B$5,0))</f>
        <v>0</v>
      </c>
      <c r="F45" s="121">
        <f>IF(Vstupy!$M$8=0,0,IF(F$40&lt;=$B$5,Vstupy!$M$8/$B$5,0))</f>
        <v>0</v>
      </c>
      <c r="G45" s="121">
        <f>IF(Vstupy!$M$8=0,0,IF(G$40&lt;=$B$5,Vstupy!$M$8/$B$5,0))</f>
        <v>0</v>
      </c>
      <c r="H45" s="121">
        <f>IF(Vstupy!$M$8=0,0,IF(H$40&lt;=$B$5,Vstupy!$M$8/$B$5,0))</f>
        <v>0</v>
      </c>
      <c r="I45" s="121">
        <f>IF(Vstupy!$M$8=0,0,IF(I$40&lt;=$B$5,Vstupy!$M$8/$B$5,0))</f>
        <v>0</v>
      </c>
      <c r="J45" s="121">
        <f>IF(Vstupy!$M$8=0,0,IF(J$40&lt;=$B$5,Vstupy!$M$8/$B$5,0))</f>
        <v>0</v>
      </c>
      <c r="K45" s="121">
        <f>IF(Vstupy!$M$8=0,0,IF(K$40&lt;=$B$5,Vstupy!$M$8/$B$5,0))</f>
        <v>0</v>
      </c>
      <c r="L45" s="121">
        <f>IF(Vstupy!$M$8=0,0,IF(L$40&lt;=$B$5,Vstupy!$M$8/$B$5,0))</f>
        <v>0</v>
      </c>
      <c r="M45" s="121">
        <f>IF(Vstupy!$M$8=0,0,IF(M$40&lt;=$B$5,Vstupy!$M$8/$B$5,0))</f>
        <v>0</v>
      </c>
      <c r="N45" s="121">
        <f>IF(Vstupy!$M$8=0,0,IF(N$40&lt;=$B$5,Vstupy!$M$8/$B$5,0))</f>
        <v>0</v>
      </c>
      <c r="O45" s="121">
        <f>IF(Vstupy!$M$8=0,0,IF(O$40&lt;=$B$5,Vstupy!$M$8/$B$5,0))</f>
        <v>0</v>
      </c>
      <c r="P45" s="121">
        <f>IF(Vstupy!$M$8=0,0,IF(P$40&lt;=$B$5,Vstupy!$M$8/$B$5,0))</f>
        <v>0</v>
      </c>
      <c r="Q45" s="121">
        <f>IF(Vstupy!$M$8=0,0,IF(Q$40&lt;=$B$5,Vstupy!$M$8/$B$5,0))</f>
        <v>0</v>
      </c>
      <c r="R45" s="121">
        <f>IF(Vstupy!$M$8=0,0,IF(R$40&lt;=$B$5,Vstupy!$M$8/$B$5,0))</f>
        <v>0</v>
      </c>
      <c r="S45" s="121">
        <f>IF(Vstupy!$M$8=0,0,IF(S$40&lt;=$B$5,Vstupy!$M$8/$B$5,0))</f>
        <v>0</v>
      </c>
      <c r="T45" s="121">
        <f>IF(Vstupy!$M$8=0,0,IF(T$40&lt;=$B$5,Vstupy!$M$8/$B$5,0))</f>
        <v>0</v>
      </c>
      <c r="U45" s="121">
        <f>IF(Vstupy!$M$8=0,0,IF(U$40&lt;=$B$5,Vstupy!$M$8/$B$5,0))</f>
        <v>0</v>
      </c>
      <c r="V45" s="121">
        <f>IF(Vstupy!$M$8=0,0,IF(V$40&lt;=$B$5,Vstupy!$M$8/$B$5,0))</f>
        <v>0</v>
      </c>
      <c r="W45" s="121">
        <f>IF(Vstupy!$M$8=0,0,IF(W$40&lt;=$B$5,Vstupy!$M$8/$B$5,0))</f>
        <v>0</v>
      </c>
      <c r="X45" s="121">
        <f>IF(Vstupy!$M$8=0,0,IF(X$40&lt;=$B$5,Vstupy!$M$8/$B$5,0))</f>
        <v>0</v>
      </c>
      <c r="Y45" s="121">
        <f>IF(Vstupy!$M$8=0,0,IF(Y$40&lt;=$B$5,Vstupy!$M$8/$B$5,0))</f>
        <v>0</v>
      </c>
      <c r="Z45" s="121">
        <f>IF(Vstupy!$M$8=0,0,IF(Z$40&lt;=$B$5,Vstupy!$M$8/$B$5,0))</f>
        <v>0</v>
      </c>
      <c r="AA45" s="121">
        <f>IF(Vstupy!$M$8=0,0,IF(AA$40&lt;=$B$5,Vstupy!$M$8/$B$5,0))</f>
        <v>0</v>
      </c>
      <c r="AB45" s="121">
        <f>IF(Vstupy!$M$8=0,0,IF(AB$40&lt;=$B$5,Vstupy!$M$8/$B$5,0))</f>
        <v>0</v>
      </c>
      <c r="AC45" s="121">
        <f>IF(Vstupy!$M$8=0,0,IF(AC$40&lt;=$B$5,Vstupy!$M$8/$B$5,0))</f>
        <v>0</v>
      </c>
      <c r="AD45" s="121">
        <f>IF(Vstupy!$M$8=0,0,IF(AD$40&lt;=$B$5,Vstupy!$M$8/$B$5,0))</f>
        <v>0</v>
      </c>
      <c r="AE45" s="121">
        <f>IF(Vstupy!$M$8=0,0,IF(AE$40&lt;=$B$5,Vstupy!$M$8/$B$5,0))</f>
        <v>0</v>
      </c>
      <c r="AF45" s="121">
        <f>IF(Vstupy!$M$8=0,0,IF(AF$40&lt;=$B$5,Vstupy!$M$8/$B$5,0))</f>
        <v>0</v>
      </c>
      <c r="AG45" s="121">
        <f>IF(Vstupy!$M$8=0,0,IF(AG$40&lt;=$B$5,Vstupy!$M$8/$B$5,0))</f>
        <v>0</v>
      </c>
    </row>
    <row r="46" spans="1:33" s="114" customFormat="1">
      <c r="A46" s="229" t="s">
        <v>304</v>
      </c>
      <c r="B46" s="224" t="s">
        <v>95</v>
      </c>
      <c r="C46" s="236">
        <f t="shared" si="5"/>
        <v>0</v>
      </c>
      <c r="D46" s="121">
        <f>IF(Vstupy!$M$9=0,0,IF(D$40&lt;=$B$5,Vstupy!$M$9/$B$5,0))</f>
        <v>0</v>
      </c>
      <c r="E46" s="121">
        <f>IF(Vstupy!$M$9=0,0,IF(E$40&lt;=$B$5,Vstupy!$M$9/$B$5,0))</f>
        <v>0</v>
      </c>
      <c r="F46" s="121">
        <f>IF(Vstupy!$M$9=0,0,IF(F$40&lt;=$B$5,Vstupy!$M$9/$B$5,0))</f>
        <v>0</v>
      </c>
      <c r="G46" s="121">
        <f>IF(Vstupy!$M$9=0,0,IF(G$40&lt;=$B$5,Vstupy!$M$9/$B$5,0))</f>
        <v>0</v>
      </c>
      <c r="H46" s="121">
        <f>IF(Vstupy!$M$9=0,0,IF(H$40&lt;=$B$5,Vstupy!$M$9/$B$5,0))</f>
        <v>0</v>
      </c>
      <c r="I46" s="121">
        <f>IF(Vstupy!$M$9=0,0,IF(I$40&lt;=$B$5,Vstupy!$M$9/$B$5,0))</f>
        <v>0</v>
      </c>
      <c r="J46" s="121">
        <f>IF(Vstupy!$M$9=0,0,IF(J$40&lt;=$B$5,Vstupy!$M$9/$B$5,0))</f>
        <v>0</v>
      </c>
      <c r="K46" s="121">
        <f>IF(Vstupy!$M$9=0,0,IF(K$40&lt;=$B$5,Vstupy!$M$9/$B$5,0))</f>
        <v>0</v>
      </c>
      <c r="L46" s="121">
        <f>IF(Vstupy!$M$9=0,0,IF(L$40&lt;=$B$5,Vstupy!$M$9/$B$5,0))</f>
        <v>0</v>
      </c>
      <c r="M46" s="121">
        <f>IF(Vstupy!$M$9=0,0,IF(M$40&lt;=$B$5,Vstupy!$M$9/$B$5,0))</f>
        <v>0</v>
      </c>
      <c r="N46" s="121">
        <f>IF(Vstupy!$M$9=0,0,IF(N$40&lt;=$B$5,Vstupy!$M$9/$B$5,0))</f>
        <v>0</v>
      </c>
      <c r="O46" s="121">
        <f>IF(Vstupy!$M$9=0,0,IF(O$40&lt;=$B$5,Vstupy!$M$9/$B$5,0))</f>
        <v>0</v>
      </c>
      <c r="P46" s="121">
        <f>IF(Vstupy!$M$9=0,0,IF(P$40&lt;=$B$5,Vstupy!$M$9/$B$5,0))</f>
        <v>0</v>
      </c>
      <c r="Q46" s="121">
        <f>IF(Vstupy!$M$9=0,0,IF(Q$40&lt;=$B$5,Vstupy!$M$9/$B$5,0))</f>
        <v>0</v>
      </c>
      <c r="R46" s="121">
        <f>IF(Vstupy!$M$9=0,0,IF(R$40&lt;=$B$5,Vstupy!$M$9/$B$5,0))</f>
        <v>0</v>
      </c>
      <c r="S46" s="121">
        <f>IF(Vstupy!$M$9=0,0,IF(S$40&lt;=$B$5,Vstupy!$M$9/$B$5,0))</f>
        <v>0</v>
      </c>
      <c r="T46" s="121">
        <f>IF(Vstupy!$M$9=0,0,IF(T$40&lt;=$B$5,Vstupy!$M$9/$B$5,0))</f>
        <v>0</v>
      </c>
      <c r="U46" s="121">
        <f>IF(Vstupy!$M$9=0,0,IF(U$40&lt;=$B$5,Vstupy!$M$9/$B$5,0))</f>
        <v>0</v>
      </c>
      <c r="V46" s="121">
        <f>IF(Vstupy!$M$9=0,0,IF(V$40&lt;=$B$5,Vstupy!$M$9/$B$5,0))</f>
        <v>0</v>
      </c>
      <c r="W46" s="121">
        <f>IF(Vstupy!$M$9=0,0,IF(W$40&lt;=$B$5,Vstupy!$M$9/$B$5,0))</f>
        <v>0</v>
      </c>
      <c r="X46" s="121">
        <f>IF(Vstupy!$M$9=0,0,IF(X$40&lt;=$B$5,Vstupy!$M$9/$B$5,0))</f>
        <v>0</v>
      </c>
      <c r="Y46" s="121">
        <f>IF(Vstupy!$M$9=0,0,IF(Y$40&lt;=$B$5,Vstupy!$M$9/$B$5,0))</f>
        <v>0</v>
      </c>
      <c r="Z46" s="121">
        <f>IF(Vstupy!$M$9=0,0,IF(Z$40&lt;=$B$5,Vstupy!$M$9/$B$5,0))</f>
        <v>0</v>
      </c>
      <c r="AA46" s="121">
        <f>IF(Vstupy!$M$9=0,0,IF(AA$40&lt;=$B$5,Vstupy!$M$9/$B$5,0))</f>
        <v>0</v>
      </c>
      <c r="AB46" s="121">
        <f>IF(Vstupy!$M$9=0,0,IF(AB$40&lt;=$B$5,Vstupy!$M$9/$B$5,0))</f>
        <v>0</v>
      </c>
      <c r="AC46" s="121">
        <f>IF(Vstupy!$M$9=0,0,IF(AC$40&lt;=$B$5,Vstupy!$M$9/$B$5,0))</f>
        <v>0</v>
      </c>
      <c r="AD46" s="121">
        <f>IF(Vstupy!$M$9=0,0,IF(AD$40&lt;=$B$5,Vstupy!$M$9/$B$5,0))</f>
        <v>0</v>
      </c>
      <c r="AE46" s="121">
        <f>IF(Vstupy!$M$9=0,0,IF(AE$40&lt;=$B$5,Vstupy!$M$9/$B$5,0))</f>
        <v>0</v>
      </c>
      <c r="AF46" s="121">
        <f>IF(Vstupy!$M$9=0,0,IF(AF$40&lt;=$B$5,Vstupy!$M$9/$B$5,0))</f>
        <v>0</v>
      </c>
      <c r="AG46" s="121">
        <f>IF(Vstupy!$M$9=0,0,IF(AG$40&lt;=$B$5,Vstupy!$M$9/$B$5,0))</f>
        <v>0</v>
      </c>
    </row>
    <row r="47" spans="1:33" s="114" customFormat="1" ht="30">
      <c r="A47" s="229" t="s">
        <v>305</v>
      </c>
      <c r="B47" s="224" t="s">
        <v>306</v>
      </c>
      <c r="C47" s="236">
        <f t="shared" si="5"/>
        <v>0</v>
      </c>
      <c r="D47" s="121">
        <f>IF(Vstupy!$M$10=0,0,IF(D$40&lt;=$B$5,Vstupy!$M$10/$B$5,0))</f>
        <v>0</v>
      </c>
      <c r="E47" s="121">
        <f>IF(Vstupy!$M$10=0,0,IF(E$40&lt;=$B$5,Vstupy!$M$10/$B$5,0))</f>
        <v>0</v>
      </c>
      <c r="F47" s="121">
        <f>IF(Vstupy!$M$10=0,0,IF(F$40&lt;=$B$5,Vstupy!$M$10/$B$5,0))</f>
        <v>0</v>
      </c>
      <c r="G47" s="121">
        <f>IF(Vstupy!$M$10=0,0,IF(G$40&lt;=$B$5,Vstupy!$M$10/$B$5,0))</f>
        <v>0</v>
      </c>
      <c r="H47" s="121">
        <f>IF(Vstupy!$M$10=0,0,IF(H$40&lt;=$B$5,Vstupy!$M$10/$B$5,0))</f>
        <v>0</v>
      </c>
      <c r="I47" s="121">
        <f>IF(Vstupy!$M$10=0,0,IF(I$40&lt;=$B$5,Vstupy!$M$10/$B$5,0))</f>
        <v>0</v>
      </c>
      <c r="J47" s="121">
        <f>IF(Vstupy!$M$10=0,0,IF(J$40&lt;=$B$5,Vstupy!$M$10/$B$5,0))</f>
        <v>0</v>
      </c>
      <c r="K47" s="121">
        <f>IF(Vstupy!$M$10=0,0,IF(K$40&lt;=$B$5,Vstupy!$M$10/$B$5,0))</f>
        <v>0</v>
      </c>
      <c r="L47" s="121">
        <f>IF(Vstupy!$M$10=0,0,IF(L$40&lt;=$B$5,Vstupy!$M$10/$B$5,0))</f>
        <v>0</v>
      </c>
      <c r="M47" s="121">
        <f>IF(Vstupy!$M$10=0,0,IF(M$40&lt;=$B$5,Vstupy!$M$10/$B$5,0))</f>
        <v>0</v>
      </c>
      <c r="N47" s="121">
        <f>IF(Vstupy!$M$10=0,0,IF(N$40&lt;=$B$5,Vstupy!$M$10/$B$5,0))</f>
        <v>0</v>
      </c>
      <c r="O47" s="121">
        <f>IF(Vstupy!$M$10=0,0,IF(O$40&lt;=$B$5,Vstupy!$M$10/$B$5,0))</f>
        <v>0</v>
      </c>
      <c r="P47" s="121">
        <f>IF(Vstupy!$M$10=0,0,IF(P$40&lt;=$B$5,Vstupy!$M$10/$B$5,0))</f>
        <v>0</v>
      </c>
      <c r="Q47" s="121">
        <f>IF(Vstupy!$M$10=0,0,IF(Q$40&lt;=$B$5,Vstupy!$M$10/$B$5,0))</f>
        <v>0</v>
      </c>
      <c r="R47" s="121">
        <f>IF(Vstupy!$M$10=0,0,IF(R$40&lt;=$B$5,Vstupy!$M$10/$B$5,0))</f>
        <v>0</v>
      </c>
      <c r="S47" s="121">
        <f>IF(Vstupy!$M$10=0,0,IF(S$40&lt;=$B$5,Vstupy!$M$10/$B$5,0))</f>
        <v>0</v>
      </c>
      <c r="T47" s="121">
        <f>IF(Vstupy!$M$10=0,0,IF(T$40&lt;=$B$5,Vstupy!$M$10/$B$5,0))</f>
        <v>0</v>
      </c>
      <c r="U47" s="121">
        <f>IF(Vstupy!$M$10=0,0,IF(U$40&lt;=$B$5,Vstupy!$M$10/$B$5,0))</f>
        <v>0</v>
      </c>
      <c r="V47" s="121">
        <f>IF(Vstupy!$M$10=0,0,IF(V$40&lt;=$B$5,Vstupy!$M$10/$B$5,0))</f>
        <v>0</v>
      </c>
      <c r="W47" s="121">
        <f>IF(Vstupy!$M$10=0,0,IF(W$40&lt;=$B$5,Vstupy!$M$10/$B$5,0))</f>
        <v>0</v>
      </c>
      <c r="X47" s="121">
        <f>IF(Vstupy!$M$10=0,0,IF(X$40&lt;=$B$5,Vstupy!$M$10/$B$5,0))</f>
        <v>0</v>
      </c>
      <c r="Y47" s="121">
        <f>IF(Vstupy!$M$10=0,0,IF(Y$40&lt;=$B$5,Vstupy!$M$10/$B$5,0))</f>
        <v>0</v>
      </c>
      <c r="Z47" s="121">
        <f>IF(Vstupy!$M$10=0,0,IF(Z$40&lt;=$B$5,Vstupy!$M$10/$B$5,0))</f>
        <v>0</v>
      </c>
      <c r="AA47" s="121">
        <f>IF(Vstupy!$M$10=0,0,IF(AA$40&lt;=$B$5,Vstupy!$M$10/$B$5,0))</f>
        <v>0</v>
      </c>
      <c r="AB47" s="121">
        <f>IF(Vstupy!$M$10=0,0,IF(AB$40&lt;=$B$5,Vstupy!$M$10/$B$5,0))</f>
        <v>0</v>
      </c>
      <c r="AC47" s="121">
        <f>IF(Vstupy!$M$10=0,0,IF(AC$40&lt;=$B$5,Vstupy!$M$10/$B$5,0))</f>
        <v>0</v>
      </c>
      <c r="AD47" s="121">
        <f>IF(Vstupy!$M$10=0,0,IF(AD$40&lt;=$B$5,Vstupy!$M$10/$B$5,0))</f>
        <v>0</v>
      </c>
      <c r="AE47" s="121">
        <f>IF(Vstupy!$M$10=0,0,IF(AE$40&lt;=$B$5,Vstupy!$M$10/$B$5,0))</f>
        <v>0</v>
      </c>
      <c r="AF47" s="121">
        <f>IF(Vstupy!$M$10=0,0,IF(AF$40&lt;=$B$5,Vstupy!$M$10/$B$5,0))</f>
        <v>0</v>
      </c>
      <c r="AG47" s="121">
        <f>IF(Vstupy!$M$10=0,0,IF(AG$40&lt;=$B$5,Vstupy!$M$10/$B$5,0))</f>
        <v>0</v>
      </c>
    </row>
    <row r="48" spans="1:33" s="114" customFormat="1" ht="45">
      <c r="A48" s="229" t="s">
        <v>307</v>
      </c>
      <c r="B48" s="224" t="s">
        <v>308</v>
      </c>
      <c r="C48" s="236">
        <f t="shared" si="5"/>
        <v>0</v>
      </c>
      <c r="D48" s="121">
        <f>IF(Vstupy!$M$11=0,0,IF(D$40&lt;=$B$5,Vstupy!$M$11/$B$5,0))</f>
        <v>0</v>
      </c>
      <c r="E48" s="121">
        <f>IF(Vstupy!$M$11=0,0,IF(E$40&lt;=$B$5,Vstupy!$M$11/$B$5,0))</f>
        <v>0</v>
      </c>
      <c r="F48" s="121">
        <f>IF(Vstupy!$M$11=0,0,IF(F$40&lt;=$B$5,Vstupy!$M$11/$B$5,0))</f>
        <v>0</v>
      </c>
      <c r="G48" s="121">
        <f>IF(Vstupy!$M$11=0,0,IF(G$40&lt;=$B$5,Vstupy!$M$11/$B$5,0))</f>
        <v>0</v>
      </c>
      <c r="H48" s="121">
        <f>IF(Vstupy!$M$11=0,0,IF(H$40&lt;=$B$5,Vstupy!$M$11/$B$5,0))</f>
        <v>0</v>
      </c>
      <c r="I48" s="121">
        <f>IF(Vstupy!$M$11=0,0,IF(I$40&lt;=$B$5,Vstupy!$M$11/$B$5,0))</f>
        <v>0</v>
      </c>
      <c r="J48" s="121">
        <f>IF(Vstupy!$M$11=0,0,IF(J$40&lt;=$B$5,Vstupy!$M$11/$B$5,0))</f>
        <v>0</v>
      </c>
      <c r="K48" s="121">
        <f>IF(Vstupy!$M$11=0,0,IF(K$40&lt;=$B$5,Vstupy!$M$11/$B$5,0))</f>
        <v>0</v>
      </c>
      <c r="L48" s="121">
        <f>IF(Vstupy!$M$11=0,0,IF(L$40&lt;=$B$5,Vstupy!$M$11/$B$5,0))</f>
        <v>0</v>
      </c>
      <c r="M48" s="121">
        <f>IF(Vstupy!$M$11=0,0,IF(M$40&lt;=$B$5,Vstupy!$M$11/$B$5,0))</f>
        <v>0</v>
      </c>
      <c r="N48" s="121">
        <f>IF(Vstupy!$M$11=0,0,IF(N$40&lt;=$B$5,Vstupy!$M$11/$B$5,0))</f>
        <v>0</v>
      </c>
      <c r="O48" s="121">
        <f>IF(Vstupy!$M$11=0,0,IF(O$40&lt;=$B$5,Vstupy!$M$11/$B$5,0))</f>
        <v>0</v>
      </c>
      <c r="P48" s="121">
        <f>IF(Vstupy!$M$11=0,0,IF(P$40&lt;=$B$5,Vstupy!$M$11/$B$5,0))</f>
        <v>0</v>
      </c>
      <c r="Q48" s="121">
        <f>IF(Vstupy!$M$11=0,0,IF(Q$40&lt;=$B$5,Vstupy!$M$11/$B$5,0))</f>
        <v>0</v>
      </c>
      <c r="R48" s="121">
        <f>IF(Vstupy!$M$11=0,0,IF(R$40&lt;=$B$5,Vstupy!$M$11/$B$5,0))</f>
        <v>0</v>
      </c>
      <c r="S48" s="121">
        <f>IF(Vstupy!$M$11=0,0,IF(S$40&lt;=$B$5,Vstupy!$M$11/$B$5,0))</f>
        <v>0</v>
      </c>
      <c r="T48" s="121">
        <f>IF(Vstupy!$M$11=0,0,IF(T$40&lt;=$B$5,Vstupy!$M$11/$B$5,0))</f>
        <v>0</v>
      </c>
      <c r="U48" s="121">
        <f>IF(Vstupy!$M$11=0,0,IF(U$40&lt;=$B$5,Vstupy!$M$11/$B$5,0))</f>
        <v>0</v>
      </c>
      <c r="V48" s="121">
        <f>IF(Vstupy!$M$11=0,0,IF(V$40&lt;=$B$5,Vstupy!$M$11/$B$5,0))</f>
        <v>0</v>
      </c>
      <c r="W48" s="121">
        <f>IF(Vstupy!$M$11=0,0,IF(W$40&lt;=$B$5,Vstupy!$M$11/$B$5,0))</f>
        <v>0</v>
      </c>
      <c r="X48" s="121">
        <f>IF(Vstupy!$M$11=0,0,IF(X$40&lt;=$B$5,Vstupy!$M$11/$B$5,0))</f>
        <v>0</v>
      </c>
      <c r="Y48" s="121">
        <f>IF(Vstupy!$M$11=0,0,IF(Y$40&lt;=$B$5,Vstupy!$M$11/$B$5,0))</f>
        <v>0</v>
      </c>
      <c r="Z48" s="121">
        <f>IF(Vstupy!$M$11=0,0,IF(Z$40&lt;=$B$5,Vstupy!$M$11/$B$5,0))</f>
        <v>0</v>
      </c>
      <c r="AA48" s="121">
        <f>IF(Vstupy!$M$11=0,0,IF(AA$40&lt;=$B$5,Vstupy!$M$11/$B$5,0))</f>
        <v>0</v>
      </c>
      <c r="AB48" s="121">
        <f>IF(Vstupy!$M$11=0,0,IF(AB$40&lt;=$B$5,Vstupy!$M$11/$B$5,0))</f>
        <v>0</v>
      </c>
      <c r="AC48" s="121">
        <f>IF(Vstupy!$M$11=0,0,IF(AC$40&lt;=$B$5,Vstupy!$M$11/$B$5,0))</f>
        <v>0</v>
      </c>
      <c r="AD48" s="121">
        <f>IF(Vstupy!$M$11=0,0,IF(AD$40&lt;=$B$5,Vstupy!$M$11/$B$5,0))</f>
        <v>0</v>
      </c>
      <c r="AE48" s="121">
        <f>IF(Vstupy!$M$11=0,0,IF(AE$40&lt;=$B$5,Vstupy!$M$11/$B$5,0))</f>
        <v>0</v>
      </c>
      <c r="AF48" s="121">
        <f>IF(Vstupy!$M$11=0,0,IF(AF$40&lt;=$B$5,Vstupy!$M$11/$B$5,0))</f>
        <v>0</v>
      </c>
      <c r="AG48" s="121">
        <f>IF(Vstupy!$M$11=0,0,IF(AG$40&lt;=$B$5,Vstupy!$M$11/$B$5,0))</f>
        <v>0</v>
      </c>
    </row>
    <row r="49" spans="1:33" s="114" customFormat="1" ht="45">
      <c r="A49" s="229" t="s">
        <v>309</v>
      </c>
      <c r="B49" s="224" t="s">
        <v>310</v>
      </c>
      <c r="C49" s="236">
        <f t="shared" si="5"/>
        <v>0</v>
      </c>
      <c r="D49" s="121">
        <f>IF(Vstupy!$M$12=0,0,IF(D$40&lt;=$B$5,Vstupy!$M$12/$B$5,0))</f>
        <v>0</v>
      </c>
      <c r="E49" s="121">
        <f>IF(Vstupy!$M$12=0,0,IF(E$40&lt;=$B$5,Vstupy!$M$12/$B$5,0))</f>
        <v>0</v>
      </c>
      <c r="F49" s="121">
        <f>IF(Vstupy!$M$12=0,0,IF(F$40&lt;=$B$5,Vstupy!$M$12/$B$5,0))</f>
        <v>0</v>
      </c>
      <c r="G49" s="121">
        <f>IF(Vstupy!$M$12=0,0,IF(G$40&lt;=$B$5,Vstupy!$M$12/$B$5,0))</f>
        <v>0</v>
      </c>
      <c r="H49" s="121">
        <f>IF(Vstupy!$M$12=0,0,IF(H$40&lt;=$B$5,Vstupy!$M$12/$B$5,0))</f>
        <v>0</v>
      </c>
      <c r="I49" s="121">
        <f>IF(Vstupy!$M$12=0,0,IF(I$40&lt;=$B$5,Vstupy!$M$12/$B$5,0))</f>
        <v>0</v>
      </c>
      <c r="J49" s="121">
        <f>IF(Vstupy!$M$12=0,0,IF(J$40&lt;=$B$5,Vstupy!$M$12/$B$5,0))</f>
        <v>0</v>
      </c>
      <c r="K49" s="121">
        <f>IF(Vstupy!$M$12=0,0,IF(K$40&lt;=$B$5,Vstupy!$M$12/$B$5,0))</f>
        <v>0</v>
      </c>
      <c r="L49" s="121">
        <f>IF(Vstupy!$M$12=0,0,IF(L$40&lt;=$B$5,Vstupy!$M$12/$B$5,0))</f>
        <v>0</v>
      </c>
      <c r="M49" s="121">
        <f>IF(Vstupy!$M$12=0,0,IF(M$40&lt;=$B$5,Vstupy!$M$12/$B$5,0))</f>
        <v>0</v>
      </c>
      <c r="N49" s="121">
        <f>IF(Vstupy!$M$12=0,0,IF(N$40&lt;=$B$5,Vstupy!$M$12/$B$5,0))</f>
        <v>0</v>
      </c>
      <c r="O49" s="121">
        <f>IF(Vstupy!$M$12=0,0,IF(O$40&lt;=$B$5,Vstupy!$M$12/$B$5,0))</f>
        <v>0</v>
      </c>
      <c r="P49" s="121">
        <f>IF(Vstupy!$M$12=0,0,IF(P$40&lt;=$B$5,Vstupy!$M$12/$B$5,0))</f>
        <v>0</v>
      </c>
      <c r="Q49" s="121">
        <f>IF(Vstupy!$M$12=0,0,IF(Q$40&lt;=$B$5,Vstupy!$M$12/$B$5,0))</f>
        <v>0</v>
      </c>
      <c r="R49" s="121">
        <f>IF(Vstupy!$M$12=0,0,IF(R$40&lt;=$B$5,Vstupy!$M$12/$B$5,0))</f>
        <v>0</v>
      </c>
      <c r="S49" s="121">
        <f>IF(Vstupy!$M$12=0,0,IF(S$40&lt;=$B$5,Vstupy!$M$12/$B$5,0))</f>
        <v>0</v>
      </c>
      <c r="T49" s="121">
        <f>IF(Vstupy!$M$12=0,0,IF(T$40&lt;=$B$5,Vstupy!$M$12/$B$5,0))</f>
        <v>0</v>
      </c>
      <c r="U49" s="121">
        <f>IF(Vstupy!$M$12=0,0,IF(U$40&lt;=$B$5,Vstupy!$M$12/$B$5,0))</f>
        <v>0</v>
      </c>
      <c r="V49" s="121">
        <f>IF(Vstupy!$M$12=0,0,IF(V$40&lt;=$B$5,Vstupy!$M$12/$B$5,0))</f>
        <v>0</v>
      </c>
      <c r="W49" s="121">
        <f>IF(Vstupy!$M$12=0,0,IF(W$40&lt;=$B$5,Vstupy!$M$12/$B$5,0))</f>
        <v>0</v>
      </c>
      <c r="X49" s="121">
        <f>IF(Vstupy!$M$12=0,0,IF(X$40&lt;=$B$5,Vstupy!$M$12/$B$5,0))</f>
        <v>0</v>
      </c>
      <c r="Y49" s="121">
        <f>IF(Vstupy!$M$12=0,0,IF(Y$40&lt;=$B$5,Vstupy!$M$12/$B$5,0))</f>
        <v>0</v>
      </c>
      <c r="Z49" s="121">
        <f>IF(Vstupy!$M$12=0,0,IF(Z$40&lt;=$B$5,Vstupy!$M$12/$B$5,0))</f>
        <v>0</v>
      </c>
      <c r="AA49" s="121">
        <f>IF(Vstupy!$M$12=0,0,IF(AA$40&lt;=$B$5,Vstupy!$M$12/$B$5,0))</f>
        <v>0</v>
      </c>
      <c r="AB49" s="121">
        <f>IF(Vstupy!$M$12=0,0,IF(AB$40&lt;=$B$5,Vstupy!$M$12/$B$5,0))</f>
        <v>0</v>
      </c>
      <c r="AC49" s="121">
        <f>IF(Vstupy!$M$12=0,0,IF(AC$40&lt;=$B$5,Vstupy!$M$12/$B$5,0))</f>
        <v>0</v>
      </c>
      <c r="AD49" s="121">
        <f>IF(Vstupy!$M$12=0,0,IF(AD$40&lt;=$B$5,Vstupy!$M$12/$B$5,0))</f>
        <v>0</v>
      </c>
      <c r="AE49" s="121">
        <f>IF(Vstupy!$M$12=0,0,IF(AE$40&lt;=$B$5,Vstupy!$M$12/$B$5,0))</f>
        <v>0</v>
      </c>
      <c r="AF49" s="121">
        <f>IF(Vstupy!$M$12=0,0,IF(AF$40&lt;=$B$5,Vstupy!$M$12/$B$5,0))</f>
        <v>0</v>
      </c>
      <c r="AG49" s="121">
        <f>IF(Vstupy!$M$12=0,0,IF(AG$40&lt;=$B$5,Vstupy!$M$12/$B$5,0))</f>
        <v>0</v>
      </c>
    </row>
    <row r="50" spans="1:33" s="114" customFormat="1">
      <c r="A50" s="229" t="s">
        <v>311</v>
      </c>
      <c r="B50" s="224" t="s">
        <v>103</v>
      </c>
      <c r="C50" s="236">
        <f t="shared" si="5"/>
        <v>0</v>
      </c>
      <c r="D50" s="121">
        <f>IF(Vstupy!$M$13=0,0,IF(D$40&lt;=$B$5,Vstupy!$M$13/$B$5,0))</f>
        <v>0</v>
      </c>
      <c r="E50" s="121">
        <f>IF(Vstupy!$M$13=0,0,IF(E$40&lt;=$B$5,Vstupy!$M$13/$B$5,0))</f>
        <v>0</v>
      </c>
      <c r="F50" s="121">
        <f>IF(Vstupy!$M$13=0,0,IF(F$40&lt;=$B$5,Vstupy!$M$13/$B$5,0))</f>
        <v>0</v>
      </c>
      <c r="G50" s="121">
        <f>IF(Vstupy!$M$13=0,0,IF(G$40&lt;=$B$5,Vstupy!$M$13/$B$5,0))</f>
        <v>0</v>
      </c>
      <c r="H50" s="121">
        <f>IF(Vstupy!$M$13=0,0,IF(H$40&lt;=$B$5,Vstupy!$M$13/$B$5,0))</f>
        <v>0</v>
      </c>
      <c r="I50" s="121">
        <f>IF(Vstupy!$M$13=0,0,IF(I$40&lt;=$B$5,Vstupy!$M$13/$B$5,0))</f>
        <v>0</v>
      </c>
      <c r="J50" s="121">
        <f>IF(Vstupy!$M$13=0,0,IF(J$40&lt;=$B$5,Vstupy!$M$13/$B$5,0))</f>
        <v>0</v>
      </c>
      <c r="K50" s="121">
        <f>IF(Vstupy!$M$13=0,0,IF(K$40&lt;=$B$5,Vstupy!$M$13/$B$5,0))</f>
        <v>0</v>
      </c>
      <c r="L50" s="121">
        <f>IF(Vstupy!$M$13=0,0,IF(L$40&lt;=$B$5,Vstupy!$M$13/$B$5,0))</f>
        <v>0</v>
      </c>
      <c r="M50" s="121">
        <f>IF(Vstupy!$M$13=0,0,IF(M$40&lt;=$B$5,Vstupy!$M$13/$B$5,0))</f>
        <v>0</v>
      </c>
      <c r="N50" s="121">
        <f>IF(Vstupy!$M$13=0,0,IF(N$40&lt;=$B$5,Vstupy!$M$13/$B$5,0))</f>
        <v>0</v>
      </c>
      <c r="O50" s="121">
        <f>IF(Vstupy!$M$13=0,0,IF(O$40&lt;=$B$5,Vstupy!$M$13/$B$5,0))</f>
        <v>0</v>
      </c>
      <c r="P50" s="121">
        <f>IF(Vstupy!$M$13=0,0,IF(P$40&lt;=$B$5,Vstupy!$M$13/$B$5,0))</f>
        <v>0</v>
      </c>
      <c r="Q50" s="121">
        <f>IF(Vstupy!$M$13=0,0,IF(Q$40&lt;=$B$5,Vstupy!$M$13/$B$5,0))</f>
        <v>0</v>
      </c>
      <c r="R50" s="121">
        <f>IF(Vstupy!$M$13=0,0,IF(R$40&lt;=$B$5,Vstupy!$M$13/$B$5,0))</f>
        <v>0</v>
      </c>
      <c r="S50" s="121">
        <f>IF(Vstupy!$M$13=0,0,IF(S$40&lt;=$B$5,Vstupy!$M$13/$B$5,0))</f>
        <v>0</v>
      </c>
      <c r="T50" s="121">
        <f>IF(Vstupy!$M$13=0,0,IF(T$40&lt;=$B$5,Vstupy!$M$13/$B$5,0))</f>
        <v>0</v>
      </c>
      <c r="U50" s="121">
        <f>IF(Vstupy!$M$13=0,0,IF(U$40&lt;=$B$5,Vstupy!$M$13/$B$5,0))</f>
        <v>0</v>
      </c>
      <c r="V50" s="121">
        <f>IF(Vstupy!$M$13=0,0,IF(V$40&lt;=$B$5,Vstupy!$M$13/$B$5,0))</f>
        <v>0</v>
      </c>
      <c r="W50" s="121">
        <f>IF(Vstupy!$M$13=0,0,IF(W$40&lt;=$B$5,Vstupy!$M$13/$B$5,0))</f>
        <v>0</v>
      </c>
      <c r="X50" s="121">
        <f>IF(Vstupy!$M$13=0,0,IF(X$40&lt;=$B$5,Vstupy!$M$13/$B$5,0))</f>
        <v>0</v>
      </c>
      <c r="Y50" s="121">
        <f>IF(Vstupy!$M$13=0,0,IF(Y$40&lt;=$B$5,Vstupy!$M$13/$B$5,0))</f>
        <v>0</v>
      </c>
      <c r="Z50" s="121">
        <f>IF(Vstupy!$M$13=0,0,IF(Z$40&lt;=$B$5,Vstupy!$M$13/$B$5,0))</f>
        <v>0</v>
      </c>
      <c r="AA50" s="121">
        <f>IF(Vstupy!$M$13=0,0,IF(AA$40&lt;=$B$5,Vstupy!$M$13/$B$5,0))</f>
        <v>0</v>
      </c>
      <c r="AB50" s="121">
        <f>IF(Vstupy!$M$13=0,0,IF(AB$40&lt;=$B$5,Vstupy!$M$13/$B$5,0))</f>
        <v>0</v>
      </c>
      <c r="AC50" s="121">
        <f>IF(Vstupy!$M$13=0,0,IF(AC$40&lt;=$B$5,Vstupy!$M$13/$B$5,0))</f>
        <v>0</v>
      </c>
      <c r="AD50" s="121">
        <f>IF(Vstupy!$M$13=0,0,IF(AD$40&lt;=$B$5,Vstupy!$M$13/$B$5,0))</f>
        <v>0</v>
      </c>
      <c r="AE50" s="121">
        <f>IF(Vstupy!$M$13=0,0,IF(AE$40&lt;=$B$5,Vstupy!$M$13/$B$5,0))</f>
        <v>0</v>
      </c>
      <c r="AF50" s="121">
        <f>IF(Vstupy!$M$13=0,0,IF(AF$40&lt;=$B$5,Vstupy!$M$13/$B$5,0))</f>
        <v>0</v>
      </c>
      <c r="AG50" s="121">
        <f>IF(Vstupy!$M$13=0,0,IF(AG$40&lt;=$B$5,Vstupy!$M$13/$B$5,0))</f>
        <v>0</v>
      </c>
    </row>
    <row r="51" spans="1:33" s="114" customFormat="1">
      <c r="A51" s="229" t="s">
        <v>312</v>
      </c>
      <c r="B51" s="224" t="s">
        <v>105</v>
      </c>
      <c r="C51" s="236">
        <f t="shared" si="5"/>
        <v>0</v>
      </c>
      <c r="D51" s="121">
        <f>IF(Vstupy!$M$14=0,0,IF(D$40&lt;=$B$5,Vstupy!$M$14/$B$5,0))</f>
        <v>0</v>
      </c>
      <c r="E51" s="121">
        <f>IF(Vstupy!$M$14=0,0,IF(E$40&lt;=$B$5,Vstupy!$M$14/$B$5,0))</f>
        <v>0</v>
      </c>
      <c r="F51" s="121">
        <f>IF(Vstupy!$M$14=0,0,IF(F$40&lt;=$B$5,Vstupy!$M$14/$B$5,0))</f>
        <v>0</v>
      </c>
      <c r="G51" s="121">
        <f>IF(Vstupy!$M$14=0,0,IF(G$40&lt;=$B$5,Vstupy!$M$14/$B$5,0))</f>
        <v>0</v>
      </c>
      <c r="H51" s="121">
        <f>IF(Vstupy!$M$14=0,0,IF(H$40&lt;=$B$5,Vstupy!$M$14/$B$5,0))</f>
        <v>0</v>
      </c>
      <c r="I51" s="121">
        <f>IF(Vstupy!$M$14=0,0,IF(I$40&lt;=$B$5,Vstupy!$M$14/$B$5,0))</f>
        <v>0</v>
      </c>
      <c r="J51" s="121">
        <f>IF(Vstupy!$M$14=0,0,IF(J$40&lt;=$B$5,Vstupy!$M$14/$B$5,0))</f>
        <v>0</v>
      </c>
      <c r="K51" s="121">
        <f>IF(Vstupy!$M$14=0,0,IF(K$40&lt;=$B$5,Vstupy!$M$14/$B$5,0))</f>
        <v>0</v>
      </c>
      <c r="L51" s="121">
        <f>IF(Vstupy!$M$14=0,0,IF(L$40&lt;=$B$5,Vstupy!$M$14/$B$5,0))</f>
        <v>0</v>
      </c>
      <c r="M51" s="121">
        <f>IF(Vstupy!$M$14=0,0,IF(M$40&lt;=$B$5,Vstupy!$M$14/$B$5,0))</f>
        <v>0</v>
      </c>
      <c r="N51" s="121">
        <f>IF(Vstupy!$M$14=0,0,IF(N$40&lt;=$B$5,Vstupy!$M$14/$B$5,0))</f>
        <v>0</v>
      </c>
      <c r="O51" s="121">
        <f>IF(Vstupy!$M$14=0,0,IF(O$40&lt;=$B$5,Vstupy!$M$14/$B$5,0))</f>
        <v>0</v>
      </c>
      <c r="P51" s="121">
        <f>IF(Vstupy!$M$14=0,0,IF(P$40&lt;=$B$5,Vstupy!$M$14/$B$5,0))</f>
        <v>0</v>
      </c>
      <c r="Q51" s="121">
        <f>IF(Vstupy!$M$14=0,0,IF(Q$40&lt;=$B$5,Vstupy!$M$14/$B$5,0))</f>
        <v>0</v>
      </c>
      <c r="R51" s="121">
        <f>IF(Vstupy!$M$14=0,0,IF(R$40&lt;=$B$5,Vstupy!$M$14/$B$5,0))</f>
        <v>0</v>
      </c>
      <c r="S51" s="121">
        <f>IF(Vstupy!$M$14=0,0,IF(S$40&lt;=$B$5,Vstupy!$M$14/$B$5,0))</f>
        <v>0</v>
      </c>
      <c r="T51" s="121">
        <f>IF(Vstupy!$M$14=0,0,IF(T$40&lt;=$B$5,Vstupy!$M$14/$B$5,0))</f>
        <v>0</v>
      </c>
      <c r="U51" s="121">
        <f>IF(Vstupy!$M$14=0,0,IF(U$40&lt;=$B$5,Vstupy!$M$14/$B$5,0))</f>
        <v>0</v>
      </c>
      <c r="V51" s="121">
        <f>IF(Vstupy!$M$14=0,0,IF(V$40&lt;=$B$5,Vstupy!$M$14/$B$5,0))</f>
        <v>0</v>
      </c>
      <c r="W51" s="121">
        <f>IF(Vstupy!$M$14=0,0,IF(W$40&lt;=$B$5,Vstupy!$M$14/$B$5,0))</f>
        <v>0</v>
      </c>
      <c r="X51" s="121">
        <f>IF(Vstupy!$M$14=0,0,IF(X$40&lt;=$B$5,Vstupy!$M$14/$B$5,0))</f>
        <v>0</v>
      </c>
      <c r="Y51" s="121">
        <f>IF(Vstupy!$M$14=0,0,IF(Y$40&lt;=$B$5,Vstupy!$M$14/$B$5,0))</f>
        <v>0</v>
      </c>
      <c r="Z51" s="121">
        <f>IF(Vstupy!$M$14=0,0,IF(Z$40&lt;=$B$5,Vstupy!$M$14/$B$5,0))</f>
        <v>0</v>
      </c>
      <c r="AA51" s="121">
        <f>IF(Vstupy!$M$14=0,0,IF(AA$40&lt;=$B$5,Vstupy!$M$14/$B$5,0))</f>
        <v>0</v>
      </c>
      <c r="AB51" s="121">
        <f>IF(Vstupy!$M$14=0,0,IF(AB$40&lt;=$B$5,Vstupy!$M$14/$B$5,0))</f>
        <v>0</v>
      </c>
      <c r="AC51" s="121">
        <f>IF(Vstupy!$M$14=0,0,IF(AC$40&lt;=$B$5,Vstupy!$M$14/$B$5,0))</f>
        <v>0</v>
      </c>
      <c r="AD51" s="121">
        <f>IF(Vstupy!$M$14=0,0,IF(AD$40&lt;=$B$5,Vstupy!$M$14/$B$5,0))</f>
        <v>0</v>
      </c>
      <c r="AE51" s="121">
        <f>IF(Vstupy!$M$14=0,0,IF(AE$40&lt;=$B$5,Vstupy!$M$14/$B$5,0))</f>
        <v>0</v>
      </c>
      <c r="AF51" s="121">
        <f>IF(Vstupy!$M$14=0,0,IF(AF$40&lt;=$B$5,Vstupy!$M$14/$B$5,0))</f>
        <v>0</v>
      </c>
      <c r="AG51" s="121">
        <f>IF(Vstupy!$M$14=0,0,IF(AG$40&lt;=$B$5,Vstupy!$M$14/$B$5,0))</f>
        <v>0</v>
      </c>
    </row>
    <row r="52" spans="1:33" s="114" customFormat="1" ht="27" customHeight="1" thickBot="1">
      <c r="A52" s="229" t="s">
        <v>313</v>
      </c>
      <c r="B52" s="224" t="s">
        <v>107</v>
      </c>
      <c r="C52" s="129">
        <f t="shared" si="5"/>
        <v>0</v>
      </c>
      <c r="D52" s="129">
        <f>IF(D40&gt;Vstupy!$I$8,0,(C24-$C$12)*0.014)</f>
        <v>0</v>
      </c>
      <c r="E52" s="129">
        <f>IF(E40&gt;Vstupy!$I$8,0,($C$24-$C$12)*0.034)</f>
        <v>0</v>
      </c>
      <c r="F52" s="129">
        <f>IF(F40&gt;Vstupy!$I$8,0,($C$24-$C$12)*0.034)</f>
        <v>0</v>
      </c>
      <c r="G52" s="129">
        <f>IF(G40&gt;Vstupy!$I$8,0,($C$24-$C$12)*0.034)</f>
        <v>0</v>
      </c>
      <c r="H52" s="129">
        <f>IF(H40&gt;Vstupy!$I$8,0,($C$24-$C$12)*0.034)</f>
        <v>0</v>
      </c>
      <c r="I52" s="129">
        <f>IF(I40&gt;Vstupy!$I$8,0,($C$24-$C$12)*0.034)</f>
        <v>0</v>
      </c>
      <c r="J52" s="129">
        <f>IF(J40&gt;Vstupy!$I$8,0,($C$24-$C$12)*0.034)</f>
        <v>0</v>
      </c>
      <c r="K52" s="129">
        <f>IF(K40&gt;Vstupy!$I$8,0,($C$24-$C$12)*0.034)</f>
        <v>0</v>
      </c>
      <c r="L52" s="129">
        <f>IF(L40&gt;Vstupy!$I$8,0,($C$24-$C$12)*0.034)</f>
        <v>0</v>
      </c>
      <c r="M52" s="129">
        <f>IF(M40&gt;Vstupy!$I$8,0,($C$24-$C$12)*0.034)</f>
        <v>0</v>
      </c>
      <c r="N52" s="129">
        <f>IF(N40&gt;Vstupy!$I$8,0,($C$24-$C$12)*0.034)</f>
        <v>0</v>
      </c>
      <c r="O52" s="129">
        <f>IF(O40&gt;Vstupy!$I$8,0,($C$24-$C$12)*0.034)</f>
        <v>0</v>
      </c>
      <c r="P52" s="129">
        <f>IF(P40&gt;Vstupy!$I$8,0,($C$24-$C$12)*0.034)</f>
        <v>0</v>
      </c>
      <c r="Q52" s="129">
        <f>IF(Q40&gt;Vstupy!$I$8,0,($C$24-$C$12)*0.034)</f>
        <v>0</v>
      </c>
      <c r="R52" s="129">
        <f>IF(R40&gt;Vstupy!$I$8,0,($C$24-$C$12)*0.034)</f>
        <v>0</v>
      </c>
      <c r="S52" s="129">
        <f>IF(S40&gt;Vstupy!$I$8,0,($C$24-$C$12)*0.034)</f>
        <v>0</v>
      </c>
      <c r="T52" s="129">
        <f>IF(T40&gt;Vstupy!$I$8,0,($C$24-$C$12)*0.034)</f>
        <v>0</v>
      </c>
      <c r="U52" s="129">
        <f>IF(U40&gt;Vstupy!$I$8,0,($C$24-$C$12)*0.034)</f>
        <v>0</v>
      </c>
      <c r="V52" s="129">
        <f>IF(V40&gt;Vstupy!$I$8,0,($C$24-$C$12)*0.034)</f>
        <v>0</v>
      </c>
      <c r="W52" s="129">
        <f>IF(W40&gt;Vstupy!$I$8,0,($C$24-$C$12)*0.034)</f>
        <v>0</v>
      </c>
      <c r="X52" s="129">
        <f>IF(X40&gt;Vstupy!$I$8,0,($C$24-$C$12)*0.034)</f>
        <v>0</v>
      </c>
      <c r="Y52" s="129">
        <f>IF(Y40&gt;Vstupy!$I$8,0,($C$24-$C$12)*0.034)</f>
        <v>0</v>
      </c>
      <c r="Z52" s="129">
        <f>IF(Z40&gt;Vstupy!$I$8,0,($C$24-$C$12)*0.034)</f>
        <v>0</v>
      </c>
      <c r="AA52" s="129">
        <f>IF(AA40&gt;Vstupy!$I$8,0,($C$24-$C$12)*0.034)</f>
        <v>0</v>
      </c>
      <c r="AB52" s="129">
        <f>IF(AB40&gt;Vstupy!$I$8,0,($C$24-$C$12)*0.034)</f>
        <v>0</v>
      </c>
      <c r="AC52" s="129">
        <f>IF(AC40&gt;Vstupy!$I$8,0,($C$24-$C$12)*0.034)</f>
        <v>0</v>
      </c>
      <c r="AD52" s="129">
        <f>IF(AD40&gt;Vstupy!$I$8,0,($C$24-$C$12)*0.034)</f>
        <v>0</v>
      </c>
      <c r="AE52" s="129">
        <f>IF(AE40&gt;Vstupy!$I$8,0,($C$24-$C$12)*0.034)</f>
        <v>0</v>
      </c>
      <c r="AF52" s="129">
        <f>IF(AF40&gt;Vstupy!$I$8,0,($C$24-$C$12)*0.034)</f>
        <v>0</v>
      </c>
      <c r="AG52" s="129">
        <f>IF(AG40&gt;Vstupy!$I$8,0,($C$24-$C$12)*0.034)</f>
        <v>0</v>
      </c>
    </row>
    <row r="53" spans="1:33" s="133" customFormat="1" ht="30" customHeight="1" thickBot="1">
      <c r="A53" s="581" t="s">
        <v>221</v>
      </c>
      <c r="B53" s="565"/>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2"/>
    </row>
    <row r="54" spans="1:33" s="114" customFormat="1">
      <c r="A54" s="134" t="s">
        <v>285</v>
      </c>
      <c r="B54" s="211" t="s">
        <v>224</v>
      </c>
      <c r="C54" s="135">
        <f>SUM(C55:C57)</f>
        <v>0</v>
      </c>
      <c r="D54" s="135">
        <f>D55+D56</f>
        <v>0</v>
      </c>
      <c r="E54" s="136">
        <f t="shared" ref="E54:AG54" si="6">E55+E56</f>
        <v>0</v>
      </c>
      <c r="F54" s="136">
        <f t="shared" si="6"/>
        <v>0</v>
      </c>
      <c r="G54" s="136">
        <f t="shared" si="6"/>
        <v>0</v>
      </c>
      <c r="H54" s="136">
        <f t="shared" si="6"/>
        <v>0</v>
      </c>
      <c r="I54" s="136">
        <f t="shared" si="6"/>
        <v>0</v>
      </c>
      <c r="J54" s="136">
        <f t="shared" si="6"/>
        <v>0</v>
      </c>
      <c r="K54" s="136">
        <f t="shared" si="6"/>
        <v>0</v>
      </c>
      <c r="L54" s="136">
        <f t="shared" si="6"/>
        <v>0</v>
      </c>
      <c r="M54" s="136">
        <f t="shared" si="6"/>
        <v>0</v>
      </c>
      <c r="N54" s="136">
        <f t="shared" si="6"/>
        <v>0</v>
      </c>
      <c r="O54" s="136">
        <f t="shared" si="6"/>
        <v>0</v>
      </c>
      <c r="P54" s="136">
        <f t="shared" si="6"/>
        <v>0</v>
      </c>
      <c r="Q54" s="136">
        <f t="shared" si="6"/>
        <v>0</v>
      </c>
      <c r="R54" s="136">
        <f t="shared" si="6"/>
        <v>0</v>
      </c>
      <c r="S54" s="136">
        <f t="shared" si="6"/>
        <v>0</v>
      </c>
      <c r="T54" s="136">
        <f t="shared" si="6"/>
        <v>0</v>
      </c>
      <c r="U54" s="136">
        <f t="shared" si="6"/>
        <v>0</v>
      </c>
      <c r="V54" s="136">
        <f t="shared" si="6"/>
        <v>0</v>
      </c>
      <c r="W54" s="136">
        <f t="shared" si="6"/>
        <v>0</v>
      </c>
      <c r="X54" s="136">
        <f t="shared" si="6"/>
        <v>0</v>
      </c>
      <c r="Y54" s="136">
        <f t="shared" si="6"/>
        <v>0</v>
      </c>
      <c r="Z54" s="136">
        <f t="shared" si="6"/>
        <v>0</v>
      </c>
      <c r="AA54" s="136">
        <f t="shared" si="6"/>
        <v>0</v>
      </c>
      <c r="AB54" s="136">
        <f t="shared" si="6"/>
        <v>0</v>
      </c>
      <c r="AC54" s="136">
        <f t="shared" si="6"/>
        <v>0</v>
      </c>
      <c r="AD54" s="136">
        <f t="shared" si="6"/>
        <v>0</v>
      </c>
      <c r="AE54" s="136">
        <f t="shared" si="6"/>
        <v>0</v>
      </c>
      <c r="AF54" s="136">
        <f t="shared" si="6"/>
        <v>0</v>
      </c>
      <c r="AG54" s="136">
        <f t="shared" si="6"/>
        <v>0</v>
      </c>
    </row>
    <row r="55" spans="1:33" s="114" customFormat="1">
      <c r="A55" s="137" t="s">
        <v>287</v>
      </c>
      <c r="B55" s="225" t="s">
        <v>154</v>
      </c>
      <c r="C55" s="138">
        <f>SUMIF($D$40:$AG$40,"&lt;="&amp;($B$5),D55:AG55)</f>
        <v>0</v>
      </c>
      <c r="D55" s="121">
        <f>IF(D40&lt;=$B$5,Vstupy!$I$24*Vstupy!$I$6*12+Vstupy!$H$24*Vstupy!$I$5*12,0)</f>
        <v>0</v>
      </c>
      <c r="E55" s="121">
        <f>IF(E40&lt;=$B$5,Vstupy!$I$24*Vstupy!$I$6*12+Vstupy!$H$24*Vstupy!$I$5*12,0)</f>
        <v>0</v>
      </c>
      <c r="F55" s="121">
        <f>IF(F40&lt;=$B$5,Vstupy!$I$24*Vstupy!$I$6*12+Vstupy!$H$24*Vstupy!$I$5*12,0)</f>
        <v>0</v>
      </c>
      <c r="G55" s="121">
        <f>IF(G40&lt;=$B$5,Vstupy!$I$24*Vstupy!$I$6*12+Vstupy!$H$24*Vstupy!$I$5*12,0)</f>
        <v>0</v>
      </c>
      <c r="H55" s="121">
        <f>IF(H40&lt;=$B$5,Vstupy!$I$24*Vstupy!$I$6*12+Vstupy!$H$24*Vstupy!$I$5*12,0)</f>
        <v>0</v>
      </c>
      <c r="I55" s="121">
        <f>IF(I40&lt;=$B$5,Vstupy!$I$24*Vstupy!$I$6*12+Vstupy!$H$24*Vstupy!$I$5*12,0)</f>
        <v>0</v>
      </c>
      <c r="J55" s="121">
        <f>IF(J40&lt;=$B$5,Vstupy!$I$24*Vstupy!$I$6*12+Vstupy!$H$24*Vstupy!$I$5*12,0)</f>
        <v>0</v>
      </c>
      <c r="K55" s="121">
        <f>IF(K40&lt;=$B$5,Vstupy!$I$24*Vstupy!$I$6*12+Vstupy!$H$24*Vstupy!$I$5*12,0)</f>
        <v>0</v>
      </c>
      <c r="L55" s="121">
        <f>IF(L40&lt;=$B$5,Vstupy!$I$24*Vstupy!$I$6*12+Vstupy!$H$24*Vstupy!$I$5*12,0)</f>
        <v>0</v>
      </c>
      <c r="M55" s="121">
        <f>IF(M40&lt;=$B$5,Vstupy!$I$24*Vstupy!$I$6*12+Vstupy!$H$24*Vstupy!$I$5*12,0)</f>
        <v>0</v>
      </c>
      <c r="N55" s="121">
        <f>IF(N40&lt;=$B$5,Vstupy!$I$24*Vstupy!$I$6*12+Vstupy!$H$24*Vstupy!$I$5*12,0)</f>
        <v>0</v>
      </c>
      <c r="O55" s="121">
        <f>IF(O40&lt;=$B$5,Vstupy!$I$24*Vstupy!$I$6*12+Vstupy!$H$24*Vstupy!$I$5*12,0)</f>
        <v>0</v>
      </c>
      <c r="P55" s="121">
        <f>IF(P40&lt;=$B$5,Vstupy!$I$24*Vstupy!$I$6*12+Vstupy!$H$24*Vstupy!$I$5*12,0)</f>
        <v>0</v>
      </c>
      <c r="Q55" s="121">
        <f>IF(Q40&lt;=$B$5,Vstupy!$I$24*Vstupy!$I$6*12+Vstupy!$H$24*Vstupy!$I$5*12,0)</f>
        <v>0</v>
      </c>
      <c r="R55" s="121">
        <f>IF(R40&lt;=$B$5,Vstupy!$I$24*Vstupy!$I$6*12+Vstupy!$H$24*Vstupy!$I$5*12,0)</f>
        <v>0</v>
      </c>
      <c r="S55" s="121">
        <f>IF(S40&lt;=$B$5,Vstupy!$I$24*Vstupy!$I$6*12+Vstupy!$H$24*Vstupy!$I$5*12,0)</f>
        <v>0</v>
      </c>
      <c r="T55" s="121">
        <f>IF(T40&lt;=$B$5,Vstupy!$I$24*Vstupy!$I$6*12+Vstupy!$H$24*Vstupy!$I$5*12,0)</f>
        <v>0</v>
      </c>
      <c r="U55" s="121">
        <f>IF(U40&lt;=$B$5,Vstupy!$I$24*Vstupy!$I$6*12+Vstupy!$H$24*Vstupy!$I$5*12,0)</f>
        <v>0</v>
      </c>
      <c r="V55" s="121">
        <f>IF(V40&lt;=$B$5,Vstupy!$I$24*Vstupy!$I$6*12+Vstupy!$H$24*Vstupy!$I$5*12,0)</f>
        <v>0</v>
      </c>
      <c r="W55" s="121">
        <f>IF(W40&lt;=$B$5,Vstupy!$I$24*Vstupy!$I$6*12+Vstupy!$H$24*Vstupy!$I$5*12,0)</f>
        <v>0</v>
      </c>
      <c r="X55" s="121">
        <f>IF(X40&lt;=$B$5,Vstupy!$I$24*Vstupy!$I$6*12+Vstupy!$H$24*Vstupy!$I$5*12,0)</f>
        <v>0</v>
      </c>
      <c r="Y55" s="121">
        <f>IF(Y40&lt;=$B$5,Vstupy!$I$24*Vstupy!$I$6*12+Vstupy!$H$24*Vstupy!$I$5*12,0)</f>
        <v>0</v>
      </c>
      <c r="Z55" s="121">
        <f>IF(Z40&lt;=$B$5,Vstupy!$I$24*Vstupy!$I$6*12+Vstupy!$H$24*Vstupy!$I$5*12,0)</f>
        <v>0</v>
      </c>
      <c r="AA55" s="121">
        <f>IF(AA40&lt;=$B$5,Vstupy!$I$24*Vstupy!$I$6*12+Vstupy!$H$24*Vstupy!$I$5*12,0)</f>
        <v>0</v>
      </c>
      <c r="AB55" s="121">
        <f>IF(AB40&lt;=$B$5,Vstupy!$I$24*Vstupy!$I$6*12+Vstupy!$H$24*Vstupy!$I$5*12,0)</f>
        <v>0</v>
      </c>
      <c r="AC55" s="121">
        <f>IF(AC40&lt;=$B$5,Vstupy!$I$24*Vstupy!$I$6*12+Vstupy!$H$24*Vstupy!$I$5*12,0)</f>
        <v>0</v>
      </c>
      <c r="AD55" s="121">
        <f>IF(AD40&lt;=$B$5,Vstupy!$I$24*Vstupy!$I$6*12+Vstupy!$H$24*Vstupy!$I$5*12,0)</f>
        <v>0</v>
      </c>
      <c r="AE55" s="121">
        <f>IF(AE40&lt;=$B$5,Vstupy!$I$24*Vstupy!$I$6*12+Vstupy!$H$24*Vstupy!$I$5*12,0)</f>
        <v>0</v>
      </c>
      <c r="AF55" s="121">
        <f>IF(AF40&lt;=$B$5,Vstupy!$I$24*Vstupy!$I$6*12+Vstupy!$H$24*Vstupy!$I$5*12,0)</f>
        <v>0</v>
      </c>
      <c r="AG55" s="121">
        <f>IF(AG40&lt;=$B$5,Vstupy!$I$24*Vstupy!$I$6*12+Vstupy!$H$24*Vstupy!$I$5*12,0)</f>
        <v>0</v>
      </c>
    </row>
    <row r="56" spans="1:33" s="114" customFormat="1">
      <c r="A56" s="139" t="s">
        <v>291</v>
      </c>
      <c r="B56" s="140" t="s">
        <v>314</v>
      </c>
      <c r="C56" s="138">
        <f>SUMIF($D$40:$AG$40,"&lt;="&amp;($B$5),D56:AG56)</f>
        <v>0</v>
      </c>
      <c r="D56" s="121">
        <f>IF(Vstupy!N25="",0,IF(D40&lt;=$B$5,Vstupy!$M$25/$B$5,0))</f>
        <v>0</v>
      </c>
      <c r="E56" s="121">
        <f>IF(Vstupy!O25="",0,IF(E40&lt;=$B$5,Vstupy!$M$25/$B$5,0))</f>
        <v>0</v>
      </c>
      <c r="F56" s="121">
        <f>IF(Vstupy!P25="",0,IF(F40&lt;=$B$5,Vstupy!$M$25/$B$5,0))</f>
        <v>0</v>
      </c>
      <c r="G56" s="121">
        <f>IF(Vstupy!Q25="",0,IF(G40&lt;=$B$5,Vstupy!$M$25/$B$5,0))</f>
        <v>0</v>
      </c>
      <c r="H56" s="121">
        <f>IF(Vstupy!R25="",0,IF(H40&lt;=$B$5,Vstupy!$M$25/$B$5,0))</f>
        <v>0</v>
      </c>
      <c r="I56" s="121">
        <f>IF(Vstupy!S25="",0,IF(I40&lt;=$B$5,Vstupy!$M$25/$B$5,0))</f>
        <v>0</v>
      </c>
      <c r="J56" s="121">
        <f>IF(Vstupy!T25="",0,IF(J40&lt;=$B$5,Vstupy!$M$25/$B$5,0))</f>
        <v>0</v>
      </c>
      <c r="K56" s="121">
        <f>IF(Vstupy!U25="",0,IF(K40&lt;=$B$5,Vstupy!$M$25/$B$5,0))</f>
        <v>0</v>
      </c>
      <c r="L56" s="121">
        <f>IF(Vstupy!V25="",0,IF(L40&lt;=$B$5,Vstupy!$M$25/$B$5,0))</f>
        <v>0</v>
      </c>
      <c r="M56" s="121">
        <f>IF(Vstupy!W25="",0,IF(M40&lt;=$B$5,Vstupy!$M$25/$B$5,0))</f>
        <v>0</v>
      </c>
      <c r="N56" s="121">
        <f>IF(Vstupy!X25="",0,IF(N40&lt;=$B$5,Vstupy!$M$25/$B$5,0))</f>
        <v>0</v>
      </c>
      <c r="O56" s="121">
        <f>IF(Vstupy!Y25="",0,IF(O40&lt;=$B$5,Vstupy!$M$25/$B$5,0))</f>
        <v>0</v>
      </c>
      <c r="P56" s="121">
        <f>IF(Vstupy!Z25="",0,IF(P40&lt;=$B$5,Vstupy!$M$25/$B$5,0))</f>
        <v>0</v>
      </c>
      <c r="Q56" s="121">
        <f>IF(Vstupy!AA25="",0,IF(Q40&lt;=$B$5,Vstupy!$M$25/$B$5,0))</f>
        <v>0</v>
      </c>
      <c r="R56" s="121">
        <f>IF(Vstupy!AB25="",0,IF(R40&lt;=$B$5,Vstupy!$M$25/$B$5,0))</f>
        <v>0</v>
      </c>
      <c r="S56" s="121">
        <f>IF(Vstupy!AC25="",0,IF(S40&lt;=$B$5,Vstupy!$M$25/$B$5,0))</f>
        <v>0</v>
      </c>
      <c r="T56" s="121">
        <f>IF(Vstupy!AD25="",0,IF(T40&lt;=$B$5,Vstupy!$M$25/$B$5,0))</f>
        <v>0</v>
      </c>
      <c r="U56" s="121">
        <f>IF(Vstupy!AE25="",0,IF(U40&lt;=$B$5,Vstupy!$M$25/$B$5,0))</f>
        <v>0</v>
      </c>
      <c r="V56" s="121">
        <f>IF(Vstupy!AF25="",0,IF(V40&lt;=$B$5,Vstupy!$M$25/$B$5,0))</f>
        <v>0</v>
      </c>
      <c r="W56" s="121">
        <f>IF(Vstupy!AG25="",0,IF(W40&lt;=$B$5,Vstupy!$M$25/$B$5,0))</f>
        <v>0</v>
      </c>
      <c r="X56" s="121">
        <f>IF(Vstupy!AH25="",0,IF(X40&lt;=$B$5,Vstupy!$M$25/$B$5,0))</f>
        <v>0</v>
      </c>
      <c r="Y56" s="121">
        <f>IF(Vstupy!AI25="",0,IF(Y40&lt;=$B$5,Vstupy!$M$25/$B$5,0))</f>
        <v>0</v>
      </c>
      <c r="Z56" s="121">
        <f>IF(Vstupy!AJ25="",0,IF(Z40&lt;=$B$5,Vstupy!$M$25/$B$5,0))</f>
        <v>0</v>
      </c>
      <c r="AA56" s="121">
        <f>IF(Vstupy!AK25="",0,IF(AA40&lt;=$B$5,Vstupy!$M$25/$B$5,0))</f>
        <v>0</v>
      </c>
      <c r="AB56" s="121">
        <f>IF(Vstupy!AL25="",0,IF(AB40&lt;=$B$5,Vstupy!$M$25/$B$5,0))</f>
        <v>0</v>
      </c>
      <c r="AC56" s="121">
        <f>IF(Vstupy!AM25="",0,IF(AC40&lt;=$B$5,Vstupy!$M$25/$B$5,0))</f>
        <v>0</v>
      </c>
      <c r="AD56" s="121">
        <f>IF(Vstupy!AN25="",0,IF(AD40&lt;=$B$5,Vstupy!$M$25/$B$5,0))</f>
        <v>0</v>
      </c>
      <c r="AE56" s="121">
        <f>IF(Vstupy!AO25="",0,IF(AE40&lt;=$B$5,Vstupy!$M$25/$B$5,0))</f>
        <v>0</v>
      </c>
      <c r="AF56" s="121">
        <f>IF(Vstupy!AP25="",0,IF(AF40&lt;=$B$5,Vstupy!$M$25/$B$5,0))</f>
        <v>0</v>
      </c>
      <c r="AG56" s="121">
        <f>IF(Vstupy!AQ25="",0,IF(AG40&lt;=$B$5,Vstupy!$M$25/$B$5,0))</f>
        <v>0</v>
      </c>
    </row>
    <row r="57" spans="1:33" s="114" customFormat="1" ht="15.75" thickBot="1">
      <c r="A57" s="141" t="s">
        <v>292</v>
      </c>
      <c r="B57" s="226" t="s">
        <v>315</v>
      </c>
      <c r="C57" s="142">
        <f>SUMIF(D40:AG40,B5,D57:AG57)</f>
        <v>0</v>
      </c>
      <c r="D57" s="237">
        <f>IF(D40&gt;Vstupy!$I$8,0,IF($C$24-(($C$24*0.014)+(($C$24*0.034)*(D40-1)))&gt;0,$C$24-(($C$24*0.014)+(($C$24*0.034)*(D40-1))),0))</f>
        <v>0</v>
      </c>
      <c r="E57" s="237">
        <f>IF(E40&gt;Vstupy!$I$8,0,IF($C$24-(($C$24*0.014)+(($C$24*0.034)*(E40-1)))&gt;0,$C$24-(($C$24*0.014)+(($C$24*0.034)*(E40-1))),0))</f>
        <v>0</v>
      </c>
      <c r="F57" s="237">
        <f>IF(F40&gt;Vstupy!$I$8,0,IF($C$24-(($C$24*0.014)+(($C$24*0.034)*(F40-1)))&gt;0,$C$24-(($C$24*0.014)+(($C$24*0.034)*(F40-1))),0))</f>
        <v>0</v>
      </c>
      <c r="G57" s="237">
        <f>IF(G40&gt;Vstupy!$I$8,0,IF($C$24-(($C$24*0.014)+(($C$24*0.034)*(G40-1)))&gt;0,$C$24-(($C$24*0.014)+(($C$24*0.034)*(G40-1))),0))</f>
        <v>0</v>
      </c>
      <c r="H57" s="237">
        <f>IF(H40&gt;Vstupy!$I$8,0,IF($C$24-(($C$24*0.014)+(($C$24*0.034)*(H40-1)))&gt;0,$C$24-(($C$24*0.014)+(($C$24*0.034)*(H40-1))),0))</f>
        <v>0</v>
      </c>
      <c r="I57" s="237">
        <f>IF(I40&gt;Vstupy!$I$8,0,IF($C$24-(($C$24*0.014)+(($C$24*0.034)*(I40-1)))&gt;0,$C$24-(($C$24*0.014)+(($C$24*0.034)*(I40-1))),0))</f>
        <v>0</v>
      </c>
      <c r="J57" s="237">
        <f>IF(J40&gt;Vstupy!$I$8,0,IF($C$24-(($C$24*0.014)+(($C$24*0.034)*(J40-1)))&gt;0,$C$24-(($C$24*0.014)+(($C$24*0.034)*(J40-1))),0))</f>
        <v>0</v>
      </c>
      <c r="K57" s="237">
        <f>IF(K40&gt;Vstupy!$I$8,0,IF($C$24-(($C$24*0.014)+(($C$24*0.034)*(K40-1)))&gt;0,$C$24-(($C$24*0.014)+(($C$24*0.034)*(K40-1))),0))</f>
        <v>0</v>
      </c>
      <c r="L57" s="237">
        <f>IF(L40&gt;Vstupy!$I$8,0,IF($C$24-(($C$24*0.014)+(($C$24*0.034)*(L40-1)))&gt;0,$C$24-(($C$24*0.014)+(($C$24*0.034)*(L40-1))),0))</f>
        <v>0</v>
      </c>
      <c r="M57" s="237">
        <f>IF(M40&gt;Vstupy!$I$8,0,IF($C$24-(($C$24*0.014)+(($C$24*0.034)*(M40-1)))&gt;0,$C$24-(($C$24*0.014)+(($C$24*0.034)*(M40-1))),0))</f>
        <v>0</v>
      </c>
      <c r="N57" s="237">
        <f>IF(N40&gt;Vstupy!$I$8,0,IF($C$24-(($C$24*0.014)+(($C$24*0.034)*(N40-1)))&gt;0,$C$24-(($C$24*0.014)+(($C$24*0.034)*(N40-1))),0))</f>
        <v>0</v>
      </c>
      <c r="O57" s="237">
        <f>IF(O40&gt;Vstupy!$I$8,0,IF($C$24-(($C$24*0.014)+(($C$24*0.034)*(O40-1)))&gt;0,$C$24-(($C$24*0.014)+(($C$24*0.034)*(O40-1))),0))</f>
        <v>0</v>
      </c>
      <c r="P57" s="237">
        <f>IF(P40&gt;Vstupy!$I$8,0,IF($C$24-(($C$24*0.014)+(($C$24*0.034)*(P40-1)))&gt;0,$C$24-(($C$24*0.014)+(($C$24*0.034)*(P40-1))),0))</f>
        <v>0</v>
      </c>
      <c r="Q57" s="237">
        <f>IF(Q40&gt;Vstupy!$I$8,0,IF($C$24-(($C$24*0.014)+(($C$24*0.034)*(Q40-1)))&gt;0,$C$24-(($C$24*0.014)+(($C$24*0.034)*(Q40-1))),0))</f>
        <v>0</v>
      </c>
      <c r="R57" s="237">
        <f>IF(R40&gt;Vstupy!$I$8,0,IF($C$24-(($C$24*0.014)+(($C$24*0.034)*(R40-1)))&gt;0,$C$24-(($C$24*0.014)+(($C$24*0.034)*(R40-1))),0))</f>
        <v>0</v>
      </c>
      <c r="S57" s="237">
        <f>IF(S40&gt;Vstupy!$I$8,0,IF($C$24-(($C$24*0.014)+(($C$24*0.034)*(S40-1)))&gt;0,$C$24-(($C$24*0.014)+(($C$24*0.034)*(S40-1))),0))</f>
        <v>0</v>
      </c>
      <c r="T57" s="237">
        <f>IF(T40&gt;Vstupy!$I$8,0,IF($C$24-(($C$24*0.014)+(($C$24*0.034)*(T40-1)))&gt;0,$C$24-(($C$24*0.014)+(($C$24*0.034)*(T40-1))),0))</f>
        <v>0</v>
      </c>
      <c r="U57" s="237">
        <f>IF(U40&gt;Vstupy!$I$8,0,IF($C$24-(($C$24*0.014)+(($C$24*0.034)*(U40-1)))&gt;0,$C$24-(($C$24*0.014)+(($C$24*0.034)*(U40-1))),0))</f>
        <v>0</v>
      </c>
      <c r="V57" s="237">
        <f>IF(V40&gt;Vstupy!$I$8,0,IF($C$24-(($C$24*0.014)+(($C$24*0.034)*(V40-1)))&gt;0,$C$24-(($C$24*0.014)+(($C$24*0.034)*(V40-1))),0))</f>
        <v>0</v>
      </c>
      <c r="W57" s="237">
        <f>IF(W40&gt;Vstupy!$I$8,0,IF($C$24-(($C$24*0.014)+(($C$24*0.034)*(W40-1)))&gt;0,$C$24-(($C$24*0.014)+(($C$24*0.034)*(W40-1))),0))</f>
        <v>0</v>
      </c>
      <c r="X57" s="237">
        <f>IF(X40&gt;Vstupy!$I$8,0,IF($C$24-(($C$24*0.014)+(($C$24*0.034)*(X40-1)))&gt;0,$C$24-(($C$24*0.014)+(($C$24*0.034)*(X40-1))),0))</f>
        <v>0</v>
      </c>
      <c r="Y57" s="237">
        <f>IF(Y40&gt;Vstupy!$I$8,0,IF($C$24-(($C$24*0.014)+(($C$24*0.034)*(Y40-1)))&gt;0,$C$24-(($C$24*0.014)+(($C$24*0.034)*(Y40-1))),0))</f>
        <v>0</v>
      </c>
      <c r="Z57" s="237">
        <f>IF(Z40&gt;Vstupy!$I$8,0,IF($C$24-(($C$24*0.014)+(($C$24*0.034)*(Z40-1)))&gt;0,$C$24-(($C$24*0.014)+(($C$24*0.034)*(Z40-1))),0))</f>
        <v>0</v>
      </c>
      <c r="AA57" s="237">
        <f>IF(AA40&gt;Vstupy!$I$8,0,IF($C$24-(($C$24*0.014)+(($C$24*0.034)*(AA40-1)))&gt;0,$C$24-(($C$24*0.014)+(($C$24*0.034)*(AA40-1))),0))</f>
        <v>0</v>
      </c>
      <c r="AB57" s="237">
        <f>IF(AB40&gt;Vstupy!$I$8,0,IF($C$24-(($C$24*0.014)+(($C$24*0.034)*(AB40-1)))&gt;0,$C$24-(($C$24*0.014)+(($C$24*0.034)*(AB40-1))),0))</f>
        <v>0</v>
      </c>
      <c r="AC57" s="237">
        <f>IF(AC40&gt;Vstupy!$I$8,0,IF($C$24-(($C$24*0.014)+(($C$24*0.034)*(AC40-1)))&gt;0,$C$24-(($C$24*0.014)+(($C$24*0.034)*(AC40-1))),0))</f>
        <v>0</v>
      </c>
      <c r="AD57" s="237">
        <f>IF(AD40&gt;Vstupy!$I$8,0,IF($C$24-(($C$24*0.014)+(($C$24*0.034)*(AD40-1)))&gt;0,$C$24-(($C$24*0.014)+(($C$24*0.034)*(AD40-1))),0))</f>
        <v>0</v>
      </c>
      <c r="AE57" s="237">
        <f>IF(AE40&gt;Vstupy!$I$8,0,IF($C$24-(($C$24*0.014)+(($C$24*0.034)*(AE40-1)))&gt;0,$C$24-(($C$24*0.014)+(($C$24*0.034)*(AE40-1))),0))</f>
        <v>0</v>
      </c>
      <c r="AF57" s="237">
        <f>IF(AF40&gt;Vstupy!$I$8,0,IF($C$24-(($C$24*0.014)+(($C$24*0.034)*(AF40-1)))&gt;0,$C$24-(($C$24*0.014)+(($C$24*0.034)*(AF40-1))),0))</f>
        <v>0</v>
      </c>
      <c r="AG57" s="237">
        <f>IF(AG40&gt;Vstupy!$I$8,0,IF($C$24-(($C$24*0.014)+(($C$24*0.034)*(AG40-1)))&gt;0,$C$24-(($C$24*0.014)+(($C$24*0.034)*(AG40-1))),0))</f>
        <v>0</v>
      </c>
    </row>
  </sheetData>
  <sheetProtection algorithmName="SHA-512" hashValue="zhftGIex07GWIiP+iupBegwHQkDDJ+Du49JnXgGFIlcBFxrT/u+7+M5qmn++Y2JQuztnXQBmC1qV15Uazg8wew==" saltValue="jfaXdVdbElTMl8iObtoXhw==" spinCount="100000" sheet="1" objects="1" scenarios="1"/>
  <protectedRanges>
    <protectedRange sqref="D55:AG55" name="Oblast8"/>
    <protectedRange sqref="D52:AG52" name="Oblast7"/>
  </protectedRanges>
  <mergeCells count="24">
    <mergeCell ref="A53:B53"/>
    <mergeCell ref="A1:B1"/>
    <mergeCell ref="G12:I12"/>
    <mergeCell ref="A22:B22"/>
    <mergeCell ref="A40:B40"/>
    <mergeCell ref="G17:I17"/>
    <mergeCell ref="G18:I18"/>
    <mergeCell ref="G15:I15"/>
    <mergeCell ref="G16:I16"/>
    <mergeCell ref="G11:I11"/>
    <mergeCell ref="G13:I13"/>
    <mergeCell ref="G10:J10"/>
    <mergeCell ref="G2:I2"/>
    <mergeCell ref="G19:I19"/>
    <mergeCell ref="G14:I14"/>
    <mergeCell ref="A35:B35"/>
    <mergeCell ref="G3:I3"/>
    <mergeCell ref="G1:J1"/>
    <mergeCell ref="A41:B41"/>
    <mergeCell ref="G4:I4"/>
    <mergeCell ref="G5:I5"/>
    <mergeCell ref="G6:I6"/>
    <mergeCell ref="G7:I7"/>
    <mergeCell ref="A10:E10"/>
  </mergeCells>
  <phoneticPr fontId="20" type="noConversion"/>
  <conditionalFormatting sqref="J7">
    <cfRule type="cellIs" dxfId="6" priority="11" operator="equal">
      <formula>0</formula>
    </cfRule>
    <cfRule type="cellIs" dxfId="5" priority="12" operator="lessThan">
      <formula>0</formula>
    </cfRule>
    <cfRule type="cellIs" dxfId="4" priority="13" operator="greaterThan">
      <formula>0</formula>
    </cfRule>
  </conditionalFormatting>
  <dataValidations disablePrompts="1" xWindow="561" yWindow="731" count="3">
    <dataValidation type="custom" allowBlank="1" showInputMessage="1" showErrorMessage="1" error="Maximální možná výše úvěru je 90 % (po odečtení dotace)." prompt="Zadejte maximální hodnotu 90 % (po odečtení dotace)." sqref="B13" xr:uid="{00000000-0002-0000-0100-000000000000}">
      <formula1>B13&lt;0.91-B12</formula1>
    </dataValidation>
    <dataValidation type="decimal" operator="lessThanOrEqual" showInputMessage="1" showErrorMessage="1" error="Maximální možná výše dotace je 40 %." prompt="Zadejte maximální hodnotu 40 %." sqref="B12" xr:uid="{00000000-0002-0000-0100-000001000000}">
      <formula1>0.4</formula1>
    </dataValidation>
    <dataValidation allowBlank="1" showInputMessage="1" showErrorMessage="1" error="výstavba může trvat nejvýše 3 roky" prompt="výstavba může trvat nejvýše 3 roky" sqref="B6" xr:uid="{B5B79EC1-E76D-4352-957F-95A4BFA68953}"/>
  </dataValidations>
  <hyperlinks>
    <hyperlink ref="A5" location="'Pokyny pro vyplnění'!A17" display="doba udržitelnosti (v letech)" xr:uid="{2C8D8844-D9EF-4BCA-8FD7-948362819A9E}"/>
    <hyperlink ref="B57" location="'Pokyny pro vyplnění'!A34" display="Zůstatková hodnota investice" xr:uid="{81D2A31C-79AB-410A-99F9-665F74AA35B4}"/>
    <hyperlink ref="A12" location="'Pokyny pro vyplnění'!A36" display="dotace (podíl z celkových způsobilých nákladů)" xr:uid="{39438BD8-DF6A-404A-A337-30765A23731D}"/>
    <hyperlink ref="A13" location="'Pokyny pro vyplnění'!A37" display="zvýhodněný úvěr (podíl z celkových způsobilých nákladů)" xr:uid="{378AD574-1D29-4965-9E43-2D83013ABE9D}"/>
    <hyperlink ref="A14" location="'Pokyny pro vyplnění'!A38" display="Celková výše podpory (podíl z celkových způsobilých nákladů)" xr:uid="{1B02F396-B8DE-4C07-84AC-5EBF80B00333}"/>
    <hyperlink ref="A2" location="'Pokyny pro vyplnění'!A16" display="celková podlahová plocha všech podpořených bytů vč. příslušenství bytu a poměrné části spol. prostor  (v m2)" xr:uid="{ED360EAD-8E3C-4952-90CF-4AF0C7B7E581}"/>
    <hyperlink ref="D11" location="'Pokyny pro vyplnění'!A41" display="HGE z podpory" xr:uid="{F44050EE-1BA9-42E9-A530-96DECADF972C}"/>
    <hyperlink ref="G3:I3" location="'Pokyny pro vyplnění'!A18" display="1. Celkové způsobilé náklady (diskontované)" xr:uid="{2A318119-D3B7-4A6F-A7CE-9786BA74570A}"/>
    <hyperlink ref="G4:I4" location="'Pokyny pro vyplnění'!A44" display="2. Provozní zisk (diskontovaný)" xr:uid="{D51AC599-5EC1-4589-A2AF-57BBD7DBEDA2}"/>
    <hyperlink ref="G7:I7" location="'Pokyny pro vyplnění'!A45" display="5. Výše nadměrné podpory (řádek 3. - řádek 4.)" xr:uid="{35962F44-085E-4F31-8A8E-37B3E61A0183}"/>
    <hyperlink ref="B25" location="'Pokyny pro vyplnění'!A19" display="Celkové způsobilé náklady" xr:uid="{FEF29496-43DC-411C-878E-712D79B953F5}"/>
    <hyperlink ref="B26" location="'Pokyny pro vyplnění'!A20" display="Celkové nezpůsobilé náklady" xr:uid="{63B3FD7F-4A7E-4C9C-A574-2A5A9B5E2D94}"/>
    <hyperlink ref="B55" location="'Pokyny pro vyplnění'!A33" display="Nákladové nájemné" xr:uid="{5DAB8947-616A-4049-93FD-008C7A2BFB14}"/>
    <hyperlink ref="B49" location="'Pokyny pro vyplnění'!A30" display="Náklady na energie a vodu spojené s údržbou a provozem společných prostor, pokud není součástí vyučtování služeb nájemníkům" xr:uid="{078885A8-53DB-4F90-AC9A-36855A2F46B3}"/>
    <hyperlink ref="B48" location="'Pokyny pro vyplnění'!A28" display="Náklady na krátkodobé opravy" xr:uid="{4D1E8C21-8691-4772-9BD4-AFEBB3928F63}"/>
    <hyperlink ref="B47" location="'Pokyny pro vyplnění'!A27" display="Náklady na dlouhodobé opravy, obnovu a modernizaci" xr:uid="{4082890E-89EF-4F52-813A-2AAA7F627963}"/>
    <hyperlink ref="B46" location="'Pokyny pro vyplnění'!A26" display="Revize" xr:uid="{6472772D-931E-47F2-89A8-494F6C080302}"/>
    <hyperlink ref="B45" location="'Pokyny pro vyplnění'!A25" display="Daň z nemovitých věcí" xr:uid="{783D3477-AC60-46F7-B9BD-50C3FF5F08DF}"/>
    <hyperlink ref="B44" location="'Pokyny pro vyplnění'!A26" display="Pojištění " xr:uid="{2663FF31-E4B2-4EAB-9738-1C29FFBD6393}"/>
    <hyperlink ref="B52" location="'Pokyny pro vyplnění'!A30" display="Odpisy nepodpořené části investice" xr:uid="{F86823C5-EB08-4CE2-986F-DDB03F29029E}"/>
    <hyperlink ref="B43" location="'Pokyny pro vyplnění'!A24" display="Správa domu" xr:uid="{92A88A4B-B9E4-4222-A940-1D261321887B}"/>
  </hyperlinks>
  <pageMargins left="0.7" right="0.7" top="0.78740157499999996" bottom="0.78740157499999996" header="0.3" footer="0.3"/>
  <pageSetup paperSize="9" orientation="portrait" r:id="rId1"/>
  <ignoredErrors>
    <ignoredError sqref="A43:A49" twoDigitTextYea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O53"/>
  <sheetViews>
    <sheetView workbookViewId="0">
      <selection sqref="A1:F1"/>
    </sheetView>
  </sheetViews>
  <sheetFormatPr defaultRowHeight="15"/>
  <cols>
    <col min="1" max="1" width="9.7109375" customWidth="1"/>
    <col min="2" max="2" width="16.5703125" customWidth="1"/>
    <col min="3" max="3" width="16.5703125" bestFit="1" customWidth="1"/>
    <col min="4" max="4" width="18.28515625" customWidth="1"/>
    <col min="5" max="5" width="18.85546875" customWidth="1"/>
    <col min="6" max="7" width="16.5703125" bestFit="1" customWidth="1"/>
    <col min="8" max="8" width="16.140625" bestFit="1" customWidth="1"/>
    <col min="9" max="9" width="16.5703125" bestFit="1" customWidth="1"/>
    <col min="10" max="10" width="15.140625" customWidth="1"/>
    <col min="11" max="11" width="18.28515625" customWidth="1"/>
    <col min="12" max="12" width="18.42578125" customWidth="1"/>
    <col min="13" max="13" width="19.42578125" customWidth="1"/>
    <col min="14" max="14" width="14.42578125" bestFit="1" customWidth="1"/>
    <col min="16" max="16" width="20.5703125" customWidth="1"/>
    <col min="256" max="256" width="5.7109375" customWidth="1"/>
    <col min="257" max="257" width="9.5703125" customWidth="1"/>
    <col min="258" max="258" width="10.85546875" customWidth="1"/>
    <col min="259" max="259" width="11.28515625" customWidth="1"/>
    <col min="260" max="260" width="10.140625" customWidth="1"/>
    <col min="261" max="261" width="13.140625" customWidth="1"/>
    <col min="262" max="262" width="12.7109375" customWidth="1"/>
    <col min="263" max="263" width="10.5703125" customWidth="1"/>
    <col min="264" max="264" width="12.85546875" customWidth="1"/>
    <col min="265" max="265" width="10.5703125" customWidth="1"/>
    <col min="266" max="266" width="11.85546875" customWidth="1"/>
    <col min="267" max="267" width="10.140625" bestFit="1" customWidth="1"/>
    <col min="512" max="512" width="5.7109375" customWidth="1"/>
    <col min="513" max="513" width="9.5703125" customWidth="1"/>
    <col min="514" max="514" width="10.85546875" customWidth="1"/>
    <col min="515" max="515" width="11.28515625" customWidth="1"/>
    <col min="516" max="516" width="10.140625" customWidth="1"/>
    <col min="517" max="517" width="13.140625" customWidth="1"/>
    <col min="518" max="518" width="12.7109375" customWidth="1"/>
    <col min="519" max="519" width="10.5703125" customWidth="1"/>
    <col min="520" max="520" width="12.85546875" customWidth="1"/>
    <col min="521" max="521" width="10.5703125" customWidth="1"/>
    <col min="522" max="522" width="11.85546875" customWidth="1"/>
    <col min="523" max="523" width="10.140625" bestFit="1" customWidth="1"/>
    <col min="768" max="768" width="5.7109375" customWidth="1"/>
    <col min="769" max="769" width="9.5703125" customWidth="1"/>
    <col min="770" max="770" width="10.85546875" customWidth="1"/>
    <col min="771" max="771" width="11.28515625" customWidth="1"/>
    <col min="772" max="772" width="10.140625" customWidth="1"/>
    <col min="773" max="773" width="13.140625" customWidth="1"/>
    <col min="774" max="774" width="12.7109375" customWidth="1"/>
    <col min="775" max="775" width="10.5703125" customWidth="1"/>
    <col min="776" max="776" width="12.85546875" customWidth="1"/>
    <col min="777" max="777" width="10.5703125" customWidth="1"/>
    <col min="778" max="778" width="11.85546875" customWidth="1"/>
    <col min="779" max="779" width="10.140625" bestFit="1" customWidth="1"/>
    <col min="1024" max="1024" width="5.7109375" customWidth="1"/>
    <col min="1025" max="1025" width="9.5703125" customWidth="1"/>
    <col min="1026" max="1026" width="10.85546875" customWidth="1"/>
    <col min="1027" max="1027" width="11.28515625" customWidth="1"/>
    <col min="1028" max="1028" width="10.140625" customWidth="1"/>
    <col min="1029" max="1029" width="13.140625" customWidth="1"/>
    <col min="1030" max="1030" width="12.7109375" customWidth="1"/>
    <col min="1031" max="1031" width="10.5703125" customWidth="1"/>
    <col min="1032" max="1032" width="12.85546875" customWidth="1"/>
    <col min="1033" max="1033" width="10.5703125" customWidth="1"/>
    <col min="1034" max="1034" width="11.85546875" customWidth="1"/>
    <col min="1035" max="1035" width="10.140625" bestFit="1" customWidth="1"/>
    <col min="1280" max="1280" width="5.7109375" customWidth="1"/>
    <col min="1281" max="1281" width="9.5703125" customWidth="1"/>
    <col min="1282" max="1282" width="10.85546875" customWidth="1"/>
    <col min="1283" max="1283" width="11.28515625" customWidth="1"/>
    <col min="1284" max="1284" width="10.140625" customWidth="1"/>
    <col min="1285" max="1285" width="13.140625" customWidth="1"/>
    <col min="1286" max="1286" width="12.7109375" customWidth="1"/>
    <col min="1287" max="1287" width="10.5703125" customWidth="1"/>
    <col min="1288" max="1288" width="12.85546875" customWidth="1"/>
    <col min="1289" max="1289" width="10.5703125" customWidth="1"/>
    <col min="1290" max="1290" width="11.85546875" customWidth="1"/>
    <col min="1291" max="1291" width="10.140625" bestFit="1" customWidth="1"/>
    <col min="1536" max="1536" width="5.7109375" customWidth="1"/>
    <col min="1537" max="1537" width="9.5703125" customWidth="1"/>
    <col min="1538" max="1538" width="10.85546875" customWidth="1"/>
    <col min="1539" max="1539" width="11.28515625" customWidth="1"/>
    <col min="1540" max="1540" width="10.140625" customWidth="1"/>
    <col min="1541" max="1541" width="13.140625" customWidth="1"/>
    <col min="1542" max="1542" width="12.7109375" customWidth="1"/>
    <col min="1543" max="1543" width="10.5703125" customWidth="1"/>
    <col min="1544" max="1544" width="12.85546875" customWidth="1"/>
    <col min="1545" max="1545" width="10.5703125" customWidth="1"/>
    <col min="1546" max="1546" width="11.85546875" customWidth="1"/>
    <col min="1547" max="1547" width="10.140625" bestFit="1" customWidth="1"/>
    <col min="1792" max="1792" width="5.7109375" customWidth="1"/>
    <col min="1793" max="1793" width="9.5703125" customWidth="1"/>
    <col min="1794" max="1794" width="10.85546875" customWidth="1"/>
    <col min="1795" max="1795" width="11.28515625" customWidth="1"/>
    <col min="1796" max="1796" width="10.140625" customWidth="1"/>
    <col min="1797" max="1797" width="13.140625" customWidth="1"/>
    <col min="1798" max="1798" width="12.7109375" customWidth="1"/>
    <col min="1799" max="1799" width="10.5703125" customWidth="1"/>
    <col min="1800" max="1800" width="12.85546875" customWidth="1"/>
    <col min="1801" max="1801" width="10.5703125" customWidth="1"/>
    <col min="1802" max="1802" width="11.85546875" customWidth="1"/>
    <col min="1803" max="1803" width="10.140625" bestFit="1" customWidth="1"/>
    <col min="2048" max="2048" width="5.7109375" customWidth="1"/>
    <col min="2049" max="2049" width="9.5703125" customWidth="1"/>
    <col min="2050" max="2050" width="10.85546875" customWidth="1"/>
    <col min="2051" max="2051" width="11.28515625" customWidth="1"/>
    <col min="2052" max="2052" width="10.140625" customWidth="1"/>
    <col min="2053" max="2053" width="13.140625" customWidth="1"/>
    <col min="2054" max="2054" width="12.7109375" customWidth="1"/>
    <col min="2055" max="2055" width="10.5703125" customWidth="1"/>
    <col min="2056" max="2056" width="12.85546875" customWidth="1"/>
    <col min="2057" max="2057" width="10.5703125" customWidth="1"/>
    <col min="2058" max="2058" width="11.85546875" customWidth="1"/>
    <col min="2059" max="2059" width="10.140625" bestFit="1" customWidth="1"/>
    <col min="2304" max="2304" width="5.7109375" customWidth="1"/>
    <col min="2305" max="2305" width="9.5703125" customWidth="1"/>
    <col min="2306" max="2306" width="10.85546875" customWidth="1"/>
    <col min="2307" max="2307" width="11.28515625" customWidth="1"/>
    <col min="2308" max="2308" width="10.140625" customWidth="1"/>
    <col min="2309" max="2309" width="13.140625" customWidth="1"/>
    <col min="2310" max="2310" width="12.7109375" customWidth="1"/>
    <col min="2311" max="2311" width="10.5703125" customWidth="1"/>
    <col min="2312" max="2312" width="12.85546875" customWidth="1"/>
    <col min="2313" max="2313" width="10.5703125" customWidth="1"/>
    <col min="2314" max="2314" width="11.85546875" customWidth="1"/>
    <col min="2315" max="2315" width="10.140625" bestFit="1" customWidth="1"/>
    <col min="2560" max="2560" width="5.7109375" customWidth="1"/>
    <col min="2561" max="2561" width="9.5703125" customWidth="1"/>
    <col min="2562" max="2562" width="10.85546875" customWidth="1"/>
    <col min="2563" max="2563" width="11.28515625" customWidth="1"/>
    <col min="2564" max="2564" width="10.140625" customWidth="1"/>
    <col min="2565" max="2565" width="13.140625" customWidth="1"/>
    <col min="2566" max="2566" width="12.7109375" customWidth="1"/>
    <col min="2567" max="2567" width="10.5703125" customWidth="1"/>
    <col min="2568" max="2568" width="12.85546875" customWidth="1"/>
    <col min="2569" max="2569" width="10.5703125" customWidth="1"/>
    <col min="2570" max="2570" width="11.85546875" customWidth="1"/>
    <col min="2571" max="2571" width="10.140625" bestFit="1" customWidth="1"/>
    <col min="2816" max="2816" width="5.7109375" customWidth="1"/>
    <col min="2817" max="2817" width="9.5703125" customWidth="1"/>
    <col min="2818" max="2818" width="10.85546875" customWidth="1"/>
    <col min="2819" max="2819" width="11.28515625" customWidth="1"/>
    <col min="2820" max="2820" width="10.140625" customWidth="1"/>
    <col min="2821" max="2821" width="13.140625" customWidth="1"/>
    <col min="2822" max="2822" width="12.7109375" customWidth="1"/>
    <col min="2823" max="2823" width="10.5703125" customWidth="1"/>
    <col min="2824" max="2824" width="12.85546875" customWidth="1"/>
    <col min="2825" max="2825" width="10.5703125" customWidth="1"/>
    <col min="2826" max="2826" width="11.85546875" customWidth="1"/>
    <col min="2827" max="2827" width="10.140625" bestFit="1" customWidth="1"/>
    <col min="3072" max="3072" width="5.7109375" customWidth="1"/>
    <col min="3073" max="3073" width="9.5703125" customWidth="1"/>
    <col min="3074" max="3074" width="10.85546875" customWidth="1"/>
    <col min="3075" max="3075" width="11.28515625" customWidth="1"/>
    <col min="3076" max="3076" width="10.140625" customWidth="1"/>
    <col min="3077" max="3077" width="13.140625" customWidth="1"/>
    <col min="3078" max="3078" width="12.7109375" customWidth="1"/>
    <col min="3079" max="3079" width="10.5703125" customWidth="1"/>
    <col min="3080" max="3080" width="12.85546875" customWidth="1"/>
    <col min="3081" max="3081" width="10.5703125" customWidth="1"/>
    <col min="3082" max="3082" width="11.85546875" customWidth="1"/>
    <col min="3083" max="3083" width="10.140625" bestFit="1" customWidth="1"/>
    <col min="3328" max="3328" width="5.7109375" customWidth="1"/>
    <col min="3329" max="3329" width="9.5703125" customWidth="1"/>
    <col min="3330" max="3330" width="10.85546875" customWidth="1"/>
    <col min="3331" max="3331" width="11.28515625" customWidth="1"/>
    <col min="3332" max="3332" width="10.140625" customWidth="1"/>
    <col min="3333" max="3333" width="13.140625" customWidth="1"/>
    <col min="3334" max="3334" width="12.7109375" customWidth="1"/>
    <col min="3335" max="3335" width="10.5703125" customWidth="1"/>
    <col min="3336" max="3336" width="12.85546875" customWidth="1"/>
    <col min="3337" max="3337" width="10.5703125" customWidth="1"/>
    <col min="3338" max="3338" width="11.85546875" customWidth="1"/>
    <col min="3339" max="3339" width="10.140625" bestFit="1" customWidth="1"/>
    <col min="3584" max="3584" width="5.7109375" customWidth="1"/>
    <col min="3585" max="3585" width="9.5703125" customWidth="1"/>
    <col min="3586" max="3586" width="10.85546875" customWidth="1"/>
    <col min="3587" max="3587" width="11.28515625" customWidth="1"/>
    <col min="3588" max="3588" width="10.140625" customWidth="1"/>
    <col min="3589" max="3589" width="13.140625" customWidth="1"/>
    <col min="3590" max="3590" width="12.7109375" customWidth="1"/>
    <col min="3591" max="3591" width="10.5703125" customWidth="1"/>
    <col min="3592" max="3592" width="12.85546875" customWidth="1"/>
    <col min="3593" max="3593" width="10.5703125" customWidth="1"/>
    <col min="3594" max="3594" width="11.85546875" customWidth="1"/>
    <col min="3595" max="3595" width="10.140625" bestFit="1" customWidth="1"/>
    <col min="3840" max="3840" width="5.7109375" customWidth="1"/>
    <col min="3841" max="3841" width="9.5703125" customWidth="1"/>
    <col min="3842" max="3842" width="10.85546875" customWidth="1"/>
    <col min="3843" max="3843" width="11.28515625" customWidth="1"/>
    <col min="3844" max="3844" width="10.140625" customWidth="1"/>
    <col min="3845" max="3845" width="13.140625" customWidth="1"/>
    <col min="3846" max="3846" width="12.7109375" customWidth="1"/>
    <col min="3847" max="3847" width="10.5703125" customWidth="1"/>
    <col min="3848" max="3848" width="12.85546875" customWidth="1"/>
    <col min="3849" max="3849" width="10.5703125" customWidth="1"/>
    <col min="3850" max="3850" width="11.85546875" customWidth="1"/>
    <col min="3851" max="3851" width="10.140625" bestFit="1" customWidth="1"/>
    <col min="4096" max="4096" width="5.7109375" customWidth="1"/>
    <col min="4097" max="4097" width="9.5703125" customWidth="1"/>
    <col min="4098" max="4098" width="10.85546875" customWidth="1"/>
    <col min="4099" max="4099" width="11.28515625" customWidth="1"/>
    <col min="4100" max="4100" width="10.140625" customWidth="1"/>
    <col min="4101" max="4101" width="13.140625" customWidth="1"/>
    <col min="4102" max="4102" width="12.7109375" customWidth="1"/>
    <col min="4103" max="4103" width="10.5703125" customWidth="1"/>
    <col min="4104" max="4104" width="12.85546875" customWidth="1"/>
    <col min="4105" max="4105" width="10.5703125" customWidth="1"/>
    <col min="4106" max="4106" width="11.85546875" customWidth="1"/>
    <col min="4107" max="4107" width="10.140625" bestFit="1" customWidth="1"/>
    <col min="4352" max="4352" width="5.7109375" customWidth="1"/>
    <col min="4353" max="4353" width="9.5703125" customWidth="1"/>
    <col min="4354" max="4354" width="10.85546875" customWidth="1"/>
    <col min="4355" max="4355" width="11.28515625" customWidth="1"/>
    <col min="4356" max="4356" width="10.140625" customWidth="1"/>
    <col min="4357" max="4357" width="13.140625" customWidth="1"/>
    <col min="4358" max="4358" width="12.7109375" customWidth="1"/>
    <col min="4359" max="4359" width="10.5703125" customWidth="1"/>
    <col min="4360" max="4360" width="12.85546875" customWidth="1"/>
    <col min="4361" max="4361" width="10.5703125" customWidth="1"/>
    <col min="4362" max="4362" width="11.85546875" customWidth="1"/>
    <col min="4363" max="4363" width="10.140625" bestFit="1" customWidth="1"/>
    <col min="4608" max="4608" width="5.7109375" customWidth="1"/>
    <col min="4609" max="4609" width="9.5703125" customWidth="1"/>
    <col min="4610" max="4610" width="10.85546875" customWidth="1"/>
    <col min="4611" max="4611" width="11.28515625" customWidth="1"/>
    <col min="4612" max="4612" width="10.140625" customWidth="1"/>
    <col min="4613" max="4613" width="13.140625" customWidth="1"/>
    <col min="4614" max="4614" width="12.7109375" customWidth="1"/>
    <col min="4615" max="4615" width="10.5703125" customWidth="1"/>
    <col min="4616" max="4616" width="12.85546875" customWidth="1"/>
    <col min="4617" max="4617" width="10.5703125" customWidth="1"/>
    <col min="4618" max="4618" width="11.85546875" customWidth="1"/>
    <col min="4619" max="4619" width="10.140625" bestFit="1" customWidth="1"/>
    <col min="4864" max="4864" width="5.7109375" customWidth="1"/>
    <col min="4865" max="4865" width="9.5703125" customWidth="1"/>
    <col min="4866" max="4866" width="10.85546875" customWidth="1"/>
    <col min="4867" max="4867" width="11.28515625" customWidth="1"/>
    <col min="4868" max="4868" width="10.140625" customWidth="1"/>
    <col min="4869" max="4869" width="13.140625" customWidth="1"/>
    <col min="4870" max="4870" width="12.7109375" customWidth="1"/>
    <col min="4871" max="4871" width="10.5703125" customWidth="1"/>
    <col min="4872" max="4872" width="12.85546875" customWidth="1"/>
    <col min="4873" max="4873" width="10.5703125" customWidth="1"/>
    <col min="4874" max="4874" width="11.85546875" customWidth="1"/>
    <col min="4875" max="4875" width="10.140625" bestFit="1" customWidth="1"/>
    <col min="5120" max="5120" width="5.7109375" customWidth="1"/>
    <col min="5121" max="5121" width="9.5703125" customWidth="1"/>
    <col min="5122" max="5122" width="10.85546875" customWidth="1"/>
    <col min="5123" max="5123" width="11.28515625" customWidth="1"/>
    <col min="5124" max="5124" width="10.140625" customWidth="1"/>
    <col min="5125" max="5125" width="13.140625" customWidth="1"/>
    <col min="5126" max="5126" width="12.7109375" customWidth="1"/>
    <col min="5127" max="5127" width="10.5703125" customWidth="1"/>
    <col min="5128" max="5128" width="12.85546875" customWidth="1"/>
    <col min="5129" max="5129" width="10.5703125" customWidth="1"/>
    <col min="5130" max="5130" width="11.85546875" customWidth="1"/>
    <col min="5131" max="5131" width="10.140625" bestFit="1" customWidth="1"/>
    <col min="5376" max="5376" width="5.7109375" customWidth="1"/>
    <col min="5377" max="5377" width="9.5703125" customWidth="1"/>
    <col min="5378" max="5378" width="10.85546875" customWidth="1"/>
    <col min="5379" max="5379" width="11.28515625" customWidth="1"/>
    <col min="5380" max="5380" width="10.140625" customWidth="1"/>
    <col min="5381" max="5381" width="13.140625" customWidth="1"/>
    <col min="5382" max="5382" width="12.7109375" customWidth="1"/>
    <col min="5383" max="5383" width="10.5703125" customWidth="1"/>
    <col min="5384" max="5384" width="12.85546875" customWidth="1"/>
    <col min="5385" max="5385" width="10.5703125" customWidth="1"/>
    <col min="5386" max="5386" width="11.85546875" customWidth="1"/>
    <col min="5387" max="5387" width="10.140625" bestFit="1" customWidth="1"/>
    <col min="5632" max="5632" width="5.7109375" customWidth="1"/>
    <col min="5633" max="5633" width="9.5703125" customWidth="1"/>
    <col min="5634" max="5634" width="10.85546875" customWidth="1"/>
    <col min="5635" max="5635" width="11.28515625" customWidth="1"/>
    <col min="5636" max="5636" width="10.140625" customWidth="1"/>
    <col min="5637" max="5637" width="13.140625" customWidth="1"/>
    <col min="5638" max="5638" width="12.7109375" customWidth="1"/>
    <col min="5639" max="5639" width="10.5703125" customWidth="1"/>
    <col min="5640" max="5640" width="12.85546875" customWidth="1"/>
    <col min="5641" max="5641" width="10.5703125" customWidth="1"/>
    <col min="5642" max="5642" width="11.85546875" customWidth="1"/>
    <col min="5643" max="5643" width="10.140625" bestFit="1" customWidth="1"/>
    <col min="5888" max="5888" width="5.7109375" customWidth="1"/>
    <col min="5889" max="5889" width="9.5703125" customWidth="1"/>
    <col min="5890" max="5890" width="10.85546875" customWidth="1"/>
    <col min="5891" max="5891" width="11.28515625" customWidth="1"/>
    <col min="5892" max="5892" width="10.140625" customWidth="1"/>
    <col min="5893" max="5893" width="13.140625" customWidth="1"/>
    <col min="5894" max="5894" width="12.7109375" customWidth="1"/>
    <col min="5895" max="5895" width="10.5703125" customWidth="1"/>
    <col min="5896" max="5896" width="12.85546875" customWidth="1"/>
    <col min="5897" max="5897" width="10.5703125" customWidth="1"/>
    <col min="5898" max="5898" width="11.85546875" customWidth="1"/>
    <col min="5899" max="5899" width="10.140625" bestFit="1" customWidth="1"/>
    <col min="6144" max="6144" width="5.7109375" customWidth="1"/>
    <col min="6145" max="6145" width="9.5703125" customWidth="1"/>
    <col min="6146" max="6146" width="10.85546875" customWidth="1"/>
    <col min="6147" max="6147" width="11.28515625" customWidth="1"/>
    <col min="6148" max="6148" width="10.140625" customWidth="1"/>
    <col min="6149" max="6149" width="13.140625" customWidth="1"/>
    <col min="6150" max="6150" width="12.7109375" customWidth="1"/>
    <col min="6151" max="6151" width="10.5703125" customWidth="1"/>
    <col min="6152" max="6152" width="12.85546875" customWidth="1"/>
    <col min="6153" max="6153" width="10.5703125" customWidth="1"/>
    <col min="6154" max="6154" width="11.85546875" customWidth="1"/>
    <col min="6155" max="6155" width="10.140625" bestFit="1" customWidth="1"/>
    <col min="6400" max="6400" width="5.7109375" customWidth="1"/>
    <col min="6401" max="6401" width="9.5703125" customWidth="1"/>
    <col min="6402" max="6402" width="10.85546875" customWidth="1"/>
    <col min="6403" max="6403" width="11.28515625" customWidth="1"/>
    <col min="6404" max="6404" width="10.140625" customWidth="1"/>
    <col min="6405" max="6405" width="13.140625" customWidth="1"/>
    <col min="6406" max="6406" width="12.7109375" customWidth="1"/>
    <col min="6407" max="6407" width="10.5703125" customWidth="1"/>
    <col min="6408" max="6408" width="12.85546875" customWidth="1"/>
    <col min="6409" max="6409" width="10.5703125" customWidth="1"/>
    <col min="6410" max="6410" width="11.85546875" customWidth="1"/>
    <col min="6411" max="6411" width="10.140625" bestFit="1" customWidth="1"/>
    <col min="6656" max="6656" width="5.7109375" customWidth="1"/>
    <col min="6657" max="6657" width="9.5703125" customWidth="1"/>
    <col min="6658" max="6658" width="10.85546875" customWidth="1"/>
    <col min="6659" max="6659" width="11.28515625" customWidth="1"/>
    <col min="6660" max="6660" width="10.140625" customWidth="1"/>
    <col min="6661" max="6661" width="13.140625" customWidth="1"/>
    <col min="6662" max="6662" width="12.7109375" customWidth="1"/>
    <col min="6663" max="6663" width="10.5703125" customWidth="1"/>
    <col min="6664" max="6664" width="12.85546875" customWidth="1"/>
    <col min="6665" max="6665" width="10.5703125" customWidth="1"/>
    <col min="6666" max="6666" width="11.85546875" customWidth="1"/>
    <col min="6667" max="6667" width="10.140625" bestFit="1" customWidth="1"/>
    <col min="6912" max="6912" width="5.7109375" customWidth="1"/>
    <col min="6913" max="6913" width="9.5703125" customWidth="1"/>
    <col min="6914" max="6914" width="10.85546875" customWidth="1"/>
    <col min="6915" max="6915" width="11.28515625" customWidth="1"/>
    <col min="6916" max="6916" width="10.140625" customWidth="1"/>
    <col min="6917" max="6917" width="13.140625" customWidth="1"/>
    <col min="6918" max="6918" width="12.7109375" customWidth="1"/>
    <col min="6919" max="6919" width="10.5703125" customWidth="1"/>
    <col min="6920" max="6920" width="12.85546875" customWidth="1"/>
    <col min="6921" max="6921" width="10.5703125" customWidth="1"/>
    <col min="6922" max="6922" width="11.85546875" customWidth="1"/>
    <col min="6923" max="6923" width="10.140625" bestFit="1" customWidth="1"/>
    <col min="7168" max="7168" width="5.7109375" customWidth="1"/>
    <col min="7169" max="7169" width="9.5703125" customWidth="1"/>
    <col min="7170" max="7170" width="10.85546875" customWidth="1"/>
    <col min="7171" max="7171" width="11.28515625" customWidth="1"/>
    <col min="7172" max="7172" width="10.140625" customWidth="1"/>
    <col min="7173" max="7173" width="13.140625" customWidth="1"/>
    <col min="7174" max="7174" width="12.7109375" customWidth="1"/>
    <col min="7175" max="7175" width="10.5703125" customWidth="1"/>
    <col min="7176" max="7176" width="12.85546875" customWidth="1"/>
    <col min="7177" max="7177" width="10.5703125" customWidth="1"/>
    <col min="7178" max="7178" width="11.85546875" customWidth="1"/>
    <col min="7179" max="7179" width="10.140625" bestFit="1" customWidth="1"/>
    <col min="7424" max="7424" width="5.7109375" customWidth="1"/>
    <col min="7425" max="7425" width="9.5703125" customWidth="1"/>
    <col min="7426" max="7426" width="10.85546875" customWidth="1"/>
    <col min="7427" max="7427" width="11.28515625" customWidth="1"/>
    <col min="7428" max="7428" width="10.140625" customWidth="1"/>
    <col min="7429" max="7429" width="13.140625" customWidth="1"/>
    <col min="7430" max="7430" width="12.7109375" customWidth="1"/>
    <col min="7431" max="7431" width="10.5703125" customWidth="1"/>
    <col min="7432" max="7432" width="12.85546875" customWidth="1"/>
    <col min="7433" max="7433" width="10.5703125" customWidth="1"/>
    <col min="7434" max="7434" width="11.85546875" customWidth="1"/>
    <col min="7435" max="7435" width="10.140625" bestFit="1" customWidth="1"/>
    <col min="7680" max="7680" width="5.7109375" customWidth="1"/>
    <col min="7681" max="7681" width="9.5703125" customWidth="1"/>
    <col min="7682" max="7682" width="10.85546875" customWidth="1"/>
    <col min="7683" max="7683" width="11.28515625" customWidth="1"/>
    <col min="7684" max="7684" width="10.140625" customWidth="1"/>
    <col min="7685" max="7685" width="13.140625" customWidth="1"/>
    <col min="7686" max="7686" width="12.7109375" customWidth="1"/>
    <col min="7687" max="7687" width="10.5703125" customWidth="1"/>
    <col min="7688" max="7688" width="12.85546875" customWidth="1"/>
    <col min="7689" max="7689" width="10.5703125" customWidth="1"/>
    <col min="7690" max="7690" width="11.85546875" customWidth="1"/>
    <col min="7691" max="7691" width="10.140625" bestFit="1" customWidth="1"/>
    <col min="7936" max="7936" width="5.7109375" customWidth="1"/>
    <col min="7937" max="7937" width="9.5703125" customWidth="1"/>
    <col min="7938" max="7938" width="10.85546875" customWidth="1"/>
    <col min="7939" max="7939" width="11.28515625" customWidth="1"/>
    <col min="7940" max="7940" width="10.140625" customWidth="1"/>
    <col min="7941" max="7941" width="13.140625" customWidth="1"/>
    <col min="7942" max="7942" width="12.7109375" customWidth="1"/>
    <col min="7943" max="7943" width="10.5703125" customWidth="1"/>
    <col min="7944" max="7944" width="12.85546875" customWidth="1"/>
    <col min="7945" max="7945" width="10.5703125" customWidth="1"/>
    <col min="7946" max="7946" width="11.85546875" customWidth="1"/>
    <col min="7947" max="7947" width="10.140625" bestFit="1" customWidth="1"/>
    <col min="8192" max="8192" width="5.7109375" customWidth="1"/>
    <col min="8193" max="8193" width="9.5703125" customWidth="1"/>
    <col min="8194" max="8194" width="10.85546875" customWidth="1"/>
    <col min="8195" max="8195" width="11.28515625" customWidth="1"/>
    <col min="8196" max="8196" width="10.140625" customWidth="1"/>
    <col min="8197" max="8197" width="13.140625" customWidth="1"/>
    <col min="8198" max="8198" width="12.7109375" customWidth="1"/>
    <col min="8199" max="8199" width="10.5703125" customWidth="1"/>
    <col min="8200" max="8200" width="12.85546875" customWidth="1"/>
    <col min="8201" max="8201" width="10.5703125" customWidth="1"/>
    <col min="8202" max="8202" width="11.85546875" customWidth="1"/>
    <col min="8203" max="8203" width="10.140625" bestFit="1" customWidth="1"/>
    <col min="8448" max="8448" width="5.7109375" customWidth="1"/>
    <col min="8449" max="8449" width="9.5703125" customWidth="1"/>
    <col min="8450" max="8450" width="10.85546875" customWidth="1"/>
    <col min="8451" max="8451" width="11.28515625" customWidth="1"/>
    <col min="8452" max="8452" width="10.140625" customWidth="1"/>
    <col min="8453" max="8453" width="13.140625" customWidth="1"/>
    <col min="8454" max="8454" width="12.7109375" customWidth="1"/>
    <col min="8455" max="8455" width="10.5703125" customWidth="1"/>
    <col min="8456" max="8456" width="12.85546875" customWidth="1"/>
    <col min="8457" max="8457" width="10.5703125" customWidth="1"/>
    <col min="8458" max="8458" width="11.85546875" customWidth="1"/>
    <col min="8459" max="8459" width="10.140625" bestFit="1" customWidth="1"/>
    <col min="8704" max="8704" width="5.7109375" customWidth="1"/>
    <col min="8705" max="8705" width="9.5703125" customWidth="1"/>
    <col min="8706" max="8706" width="10.85546875" customWidth="1"/>
    <col min="8707" max="8707" width="11.28515625" customWidth="1"/>
    <col min="8708" max="8708" width="10.140625" customWidth="1"/>
    <col min="8709" max="8709" width="13.140625" customWidth="1"/>
    <col min="8710" max="8710" width="12.7109375" customWidth="1"/>
    <col min="8711" max="8711" width="10.5703125" customWidth="1"/>
    <col min="8712" max="8712" width="12.85546875" customWidth="1"/>
    <col min="8713" max="8713" width="10.5703125" customWidth="1"/>
    <col min="8714" max="8714" width="11.85546875" customWidth="1"/>
    <col min="8715" max="8715" width="10.140625" bestFit="1" customWidth="1"/>
    <col min="8960" max="8960" width="5.7109375" customWidth="1"/>
    <col min="8961" max="8961" width="9.5703125" customWidth="1"/>
    <col min="8962" max="8962" width="10.85546875" customWidth="1"/>
    <col min="8963" max="8963" width="11.28515625" customWidth="1"/>
    <col min="8964" max="8964" width="10.140625" customWidth="1"/>
    <col min="8965" max="8965" width="13.140625" customWidth="1"/>
    <col min="8966" max="8966" width="12.7109375" customWidth="1"/>
    <col min="8967" max="8967" width="10.5703125" customWidth="1"/>
    <col min="8968" max="8968" width="12.85546875" customWidth="1"/>
    <col min="8969" max="8969" width="10.5703125" customWidth="1"/>
    <col min="8970" max="8970" width="11.85546875" customWidth="1"/>
    <col min="8971" max="8971" width="10.140625" bestFit="1" customWidth="1"/>
    <col min="9216" max="9216" width="5.7109375" customWidth="1"/>
    <col min="9217" max="9217" width="9.5703125" customWidth="1"/>
    <col min="9218" max="9218" width="10.85546875" customWidth="1"/>
    <col min="9219" max="9219" width="11.28515625" customWidth="1"/>
    <col min="9220" max="9220" width="10.140625" customWidth="1"/>
    <col min="9221" max="9221" width="13.140625" customWidth="1"/>
    <col min="9222" max="9222" width="12.7109375" customWidth="1"/>
    <col min="9223" max="9223" width="10.5703125" customWidth="1"/>
    <col min="9224" max="9224" width="12.85546875" customWidth="1"/>
    <col min="9225" max="9225" width="10.5703125" customWidth="1"/>
    <col min="9226" max="9226" width="11.85546875" customWidth="1"/>
    <col min="9227" max="9227" width="10.140625" bestFit="1" customWidth="1"/>
    <col min="9472" max="9472" width="5.7109375" customWidth="1"/>
    <col min="9473" max="9473" width="9.5703125" customWidth="1"/>
    <col min="9474" max="9474" width="10.85546875" customWidth="1"/>
    <col min="9475" max="9475" width="11.28515625" customWidth="1"/>
    <col min="9476" max="9476" width="10.140625" customWidth="1"/>
    <col min="9477" max="9477" width="13.140625" customWidth="1"/>
    <col min="9478" max="9478" width="12.7109375" customWidth="1"/>
    <col min="9479" max="9479" width="10.5703125" customWidth="1"/>
    <col min="9480" max="9480" width="12.85546875" customWidth="1"/>
    <col min="9481" max="9481" width="10.5703125" customWidth="1"/>
    <col min="9482" max="9482" width="11.85546875" customWidth="1"/>
    <col min="9483" max="9483" width="10.140625" bestFit="1" customWidth="1"/>
    <col min="9728" max="9728" width="5.7109375" customWidth="1"/>
    <col min="9729" max="9729" width="9.5703125" customWidth="1"/>
    <col min="9730" max="9730" width="10.85546875" customWidth="1"/>
    <col min="9731" max="9731" width="11.28515625" customWidth="1"/>
    <col min="9732" max="9732" width="10.140625" customWidth="1"/>
    <col min="9733" max="9733" width="13.140625" customWidth="1"/>
    <col min="9734" max="9734" width="12.7109375" customWidth="1"/>
    <col min="9735" max="9735" width="10.5703125" customWidth="1"/>
    <col min="9736" max="9736" width="12.85546875" customWidth="1"/>
    <col min="9737" max="9737" width="10.5703125" customWidth="1"/>
    <col min="9738" max="9738" width="11.85546875" customWidth="1"/>
    <col min="9739" max="9739" width="10.140625" bestFit="1" customWidth="1"/>
    <col min="9984" max="9984" width="5.7109375" customWidth="1"/>
    <col min="9985" max="9985" width="9.5703125" customWidth="1"/>
    <col min="9986" max="9986" width="10.85546875" customWidth="1"/>
    <col min="9987" max="9987" width="11.28515625" customWidth="1"/>
    <col min="9988" max="9988" width="10.140625" customWidth="1"/>
    <col min="9989" max="9989" width="13.140625" customWidth="1"/>
    <col min="9990" max="9990" width="12.7109375" customWidth="1"/>
    <col min="9991" max="9991" width="10.5703125" customWidth="1"/>
    <col min="9992" max="9992" width="12.85546875" customWidth="1"/>
    <col min="9993" max="9993" width="10.5703125" customWidth="1"/>
    <col min="9994" max="9994" width="11.85546875" customWidth="1"/>
    <col min="9995" max="9995" width="10.140625" bestFit="1" customWidth="1"/>
    <col min="10240" max="10240" width="5.7109375" customWidth="1"/>
    <col min="10241" max="10241" width="9.5703125" customWidth="1"/>
    <col min="10242" max="10242" width="10.85546875" customWidth="1"/>
    <col min="10243" max="10243" width="11.28515625" customWidth="1"/>
    <col min="10244" max="10244" width="10.140625" customWidth="1"/>
    <col min="10245" max="10245" width="13.140625" customWidth="1"/>
    <col min="10246" max="10246" width="12.7109375" customWidth="1"/>
    <col min="10247" max="10247" width="10.5703125" customWidth="1"/>
    <col min="10248" max="10248" width="12.85546875" customWidth="1"/>
    <col min="10249" max="10249" width="10.5703125" customWidth="1"/>
    <col min="10250" max="10250" width="11.85546875" customWidth="1"/>
    <col min="10251" max="10251" width="10.140625" bestFit="1" customWidth="1"/>
    <col min="10496" max="10496" width="5.7109375" customWidth="1"/>
    <col min="10497" max="10497" width="9.5703125" customWidth="1"/>
    <col min="10498" max="10498" width="10.85546875" customWidth="1"/>
    <col min="10499" max="10499" width="11.28515625" customWidth="1"/>
    <col min="10500" max="10500" width="10.140625" customWidth="1"/>
    <col min="10501" max="10501" width="13.140625" customWidth="1"/>
    <col min="10502" max="10502" width="12.7109375" customWidth="1"/>
    <col min="10503" max="10503" width="10.5703125" customWidth="1"/>
    <col min="10504" max="10504" width="12.85546875" customWidth="1"/>
    <col min="10505" max="10505" width="10.5703125" customWidth="1"/>
    <col min="10506" max="10506" width="11.85546875" customWidth="1"/>
    <col min="10507" max="10507" width="10.140625" bestFit="1" customWidth="1"/>
    <col min="10752" max="10752" width="5.7109375" customWidth="1"/>
    <col min="10753" max="10753" width="9.5703125" customWidth="1"/>
    <col min="10754" max="10754" width="10.85546875" customWidth="1"/>
    <col min="10755" max="10755" width="11.28515625" customWidth="1"/>
    <col min="10756" max="10756" width="10.140625" customWidth="1"/>
    <col min="10757" max="10757" width="13.140625" customWidth="1"/>
    <col min="10758" max="10758" width="12.7109375" customWidth="1"/>
    <col min="10759" max="10759" width="10.5703125" customWidth="1"/>
    <col min="10760" max="10760" width="12.85546875" customWidth="1"/>
    <col min="10761" max="10761" width="10.5703125" customWidth="1"/>
    <col min="10762" max="10762" width="11.85546875" customWidth="1"/>
    <col min="10763" max="10763" width="10.140625" bestFit="1" customWidth="1"/>
    <col min="11008" max="11008" width="5.7109375" customWidth="1"/>
    <col min="11009" max="11009" width="9.5703125" customWidth="1"/>
    <col min="11010" max="11010" width="10.85546875" customWidth="1"/>
    <col min="11011" max="11011" width="11.28515625" customWidth="1"/>
    <col min="11012" max="11012" width="10.140625" customWidth="1"/>
    <col min="11013" max="11013" width="13.140625" customWidth="1"/>
    <col min="11014" max="11014" width="12.7109375" customWidth="1"/>
    <col min="11015" max="11015" width="10.5703125" customWidth="1"/>
    <col min="11016" max="11016" width="12.85546875" customWidth="1"/>
    <col min="11017" max="11017" width="10.5703125" customWidth="1"/>
    <col min="11018" max="11018" width="11.85546875" customWidth="1"/>
    <col min="11019" max="11019" width="10.140625" bestFit="1" customWidth="1"/>
    <col min="11264" max="11264" width="5.7109375" customWidth="1"/>
    <col min="11265" max="11265" width="9.5703125" customWidth="1"/>
    <col min="11266" max="11266" width="10.85546875" customWidth="1"/>
    <col min="11267" max="11267" width="11.28515625" customWidth="1"/>
    <col min="11268" max="11268" width="10.140625" customWidth="1"/>
    <col min="11269" max="11269" width="13.140625" customWidth="1"/>
    <col min="11270" max="11270" width="12.7109375" customWidth="1"/>
    <col min="11271" max="11271" width="10.5703125" customWidth="1"/>
    <col min="11272" max="11272" width="12.85546875" customWidth="1"/>
    <col min="11273" max="11273" width="10.5703125" customWidth="1"/>
    <col min="11274" max="11274" width="11.85546875" customWidth="1"/>
    <col min="11275" max="11275" width="10.140625" bestFit="1" customWidth="1"/>
    <col min="11520" max="11520" width="5.7109375" customWidth="1"/>
    <col min="11521" max="11521" width="9.5703125" customWidth="1"/>
    <col min="11522" max="11522" width="10.85546875" customWidth="1"/>
    <col min="11523" max="11523" width="11.28515625" customWidth="1"/>
    <col min="11524" max="11524" width="10.140625" customWidth="1"/>
    <col min="11525" max="11525" width="13.140625" customWidth="1"/>
    <col min="11526" max="11526" width="12.7109375" customWidth="1"/>
    <col min="11527" max="11527" width="10.5703125" customWidth="1"/>
    <col min="11528" max="11528" width="12.85546875" customWidth="1"/>
    <col min="11529" max="11529" width="10.5703125" customWidth="1"/>
    <col min="11530" max="11530" width="11.85546875" customWidth="1"/>
    <col min="11531" max="11531" width="10.140625" bestFit="1" customWidth="1"/>
    <col min="11776" max="11776" width="5.7109375" customWidth="1"/>
    <col min="11777" max="11777" width="9.5703125" customWidth="1"/>
    <col min="11778" max="11778" width="10.85546875" customWidth="1"/>
    <col min="11779" max="11779" width="11.28515625" customWidth="1"/>
    <col min="11780" max="11780" width="10.140625" customWidth="1"/>
    <col min="11781" max="11781" width="13.140625" customWidth="1"/>
    <col min="11782" max="11782" width="12.7109375" customWidth="1"/>
    <col min="11783" max="11783" width="10.5703125" customWidth="1"/>
    <col min="11784" max="11784" width="12.85546875" customWidth="1"/>
    <col min="11785" max="11785" width="10.5703125" customWidth="1"/>
    <col min="11786" max="11786" width="11.85546875" customWidth="1"/>
    <col min="11787" max="11787" width="10.140625" bestFit="1" customWidth="1"/>
    <col min="12032" max="12032" width="5.7109375" customWidth="1"/>
    <col min="12033" max="12033" width="9.5703125" customWidth="1"/>
    <col min="12034" max="12034" width="10.85546875" customWidth="1"/>
    <col min="12035" max="12035" width="11.28515625" customWidth="1"/>
    <col min="12036" max="12036" width="10.140625" customWidth="1"/>
    <col min="12037" max="12037" width="13.140625" customWidth="1"/>
    <col min="12038" max="12038" width="12.7109375" customWidth="1"/>
    <col min="12039" max="12039" width="10.5703125" customWidth="1"/>
    <col min="12040" max="12040" width="12.85546875" customWidth="1"/>
    <col min="12041" max="12041" width="10.5703125" customWidth="1"/>
    <col min="12042" max="12042" width="11.85546875" customWidth="1"/>
    <col min="12043" max="12043" width="10.140625" bestFit="1" customWidth="1"/>
    <col min="12288" max="12288" width="5.7109375" customWidth="1"/>
    <col min="12289" max="12289" width="9.5703125" customWidth="1"/>
    <col min="12290" max="12290" width="10.85546875" customWidth="1"/>
    <col min="12291" max="12291" width="11.28515625" customWidth="1"/>
    <col min="12292" max="12292" width="10.140625" customWidth="1"/>
    <col min="12293" max="12293" width="13.140625" customWidth="1"/>
    <col min="12294" max="12294" width="12.7109375" customWidth="1"/>
    <col min="12295" max="12295" width="10.5703125" customWidth="1"/>
    <col min="12296" max="12296" width="12.85546875" customWidth="1"/>
    <col min="12297" max="12297" width="10.5703125" customWidth="1"/>
    <col min="12298" max="12298" width="11.85546875" customWidth="1"/>
    <col min="12299" max="12299" width="10.140625" bestFit="1" customWidth="1"/>
    <col min="12544" max="12544" width="5.7109375" customWidth="1"/>
    <col min="12545" max="12545" width="9.5703125" customWidth="1"/>
    <col min="12546" max="12546" width="10.85546875" customWidth="1"/>
    <col min="12547" max="12547" width="11.28515625" customWidth="1"/>
    <col min="12548" max="12548" width="10.140625" customWidth="1"/>
    <col min="12549" max="12549" width="13.140625" customWidth="1"/>
    <col min="12550" max="12550" width="12.7109375" customWidth="1"/>
    <col min="12551" max="12551" width="10.5703125" customWidth="1"/>
    <col min="12552" max="12552" width="12.85546875" customWidth="1"/>
    <col min="12553" max="12553" width="10.5703125" customWidth="1"/>
    <col min="12554" max="12554" width="11.85546875" customWidth="1"/>
    <col min="12555" max="12555" width="10.140625" bestFit="1" customWidth="1"/>
    <col min="12800" max="12800" width="5.7109375" customWidth="1"/>
    <col min="12801" max="12801" width="9.5703125" customWidth="1"/>
    <col min="12802" max="12802" width="10.85546875" customWidth="1"/>
    <col min="12803" max="12803" width="11.28515625" customWidth="1"/>
    <col min="12804" max="12804" width="10.140625" customWidth="1"/>
    <col min="12805" max="12805" width="13.140625" customWidth="1"/>
    <col min="12806" max="12806" width="12.7109375" customWidth="1"/>
    <col min="12807" max="12807" width="10.5703125" customWidth="1"/>
    <col min="12808" max="12808" width="12.85546875" customWidth="1"/>
    <col min="12809" max="12809" width="10.5703125" customWidth="1"/>
    <col min="12810" max="12810" width="11.85546875" customWidth="1"/>
    <col min="12811" max="12811" width="10.140625" bestFit="1" customWidth="1"/>
    <col min="13056" max="13056" width="5.7109375" customWidth="1"/>
    <col min="13057" max="13057" width="9.5703125" customWidth="1"/>
    <col min="13058" max="13058" width="10.85546875" customWidth="1"/>
    <col min="13059" max="13059" width="11.28515625" customWidth="1"/>
    <col min="13060" max="13060" width="10.140625" customWidth="1"/>
    <col min="13061" max="13061" width="13.140625" customWidth="1"/>
    <col min="13062" max="13062" width="12.7109375" customWidth="1"/>
    <col min="13063" max="13063" width="10.5703125" customWidth="1"/>
    <col min="13064" max="13064" width="12.85546875" customWidth="1"/>
    <col min="13065" max="13065" width="10.5703125" customWidth="1"/>
    <col min="13066" max="13066" width="11.85546875" customWidth="1"/>
    <col min="13067" max="13067" width="10.140625" bestFit="1" customWidth="1"/>
    <col min="13312" max="13312" width="5.7109375" customWidth="1"/>
    <col min="13313" max="13313" width="9.5703125" customWidth="1"/>
    <col min="13314" max="13314" width="10.85546875" customWidth="1"/>
    <col min="13315" max="13315" width="11.28515625" customWidth="1"/>
    <col min="13316" max="13316" width="10.140625" customWidth="1"/>
    <col min="13317" max="13317" width="13.140625" customWidth="1"/>
    <col min="13318" max="13318" width="12.7109375" customWidth="1"/>
    <col min="13319" max="13319" width="10.5703125" customWidth="1"/>
    <col min="13320" max="13320" width="12.85546875" customWidth="1"/>
    <col min="13321" max="13321" width="10.5703125" customWidth="1"/>
    <col min="13322" max="13322" width="11.85546875" customWidth="1"/>
    <col min="13323" max="13323" width="10.140625" bestFit="1" customWidth="1"/>
    <col min="13568" max="13568" width="5.7109375" customWidth="1"/>
    <col min="13569" max="13569" width="9.5703125" customWidth="1"/>
    <col min="13570" max="13570" width="10.85546875" customWidth="1"/>
    <col min="13571" max="13571" width="11.28515625" customWidth="1"/>
    <col min="13572" max="13572" width="10.140625" customWidth="1"/>
    <col min="13573" max="13573" width="13.140625" customWidth="1"/>
    <col min="13574" max="13574" width="12.7109375" customWidth="1"/>
    <col min="13575" max="13575" width="10.5703125" customWidth="1"/>
    <col min="13576" max="13576" width="12.85546875" customWidth="1"/>
    <col min="13577" max="13577" width="10.5703125" customWidth="1"/>
    <col min="13578" max="13578" width="11.85546875" customWidth="1"/>
    <col min="13579" max="13579" width="10.140625" bestFit="1" customWidth="1"/>
    <col min="13824" max="13824" width="5.7109375" customWidth="1"/>
    <col min="13825" max="13825" width="9.5703125" customWidth="1"/>
    <col min="13826" max="13826" width="10.85546875" customWidth="1"/>
    <col min="13827" max="13827" width="11.28515625" customWidth="1"/>
    <col min="13828" max="13828" width="10.140625" customWidth="1"/>
    <col min="13829" max="13829" width="13.140625" customWidth="1"/>
    <col min="13830" max="13830" width="12.7109375" customWidth="1"/>
    <col min="13831" max="13831" width="10.5703125" customWidth="1"/>
    <col min="13832" max="13832" width="12.85546875" customWidth="1"/>
    <col min="13833" max="13833" width="10.5703125" customWidth="1"/>
    <col min="13834" max="13834" width="11.85546875" customWidth="1"/>
    <col min="13835" max="13835" width="10.140625" bestFit="1" customWidth="1"/>
    <col min="14080" max="14080" width="5.7109375" customWidth="1"/>
    <col min="14081" max="14081" width="9.5703125" customWidth="1"/>
    <col min="14082" max="14082" width="10.85546875" customWidth="1"/>
    <col min="14083" max="14083" width="11.28515625" customWidth="1"/>
    <col min="14084" max="14084" width="10.140625" customWidth="1"/>
    <col min="14085" max="14085" width="13.140625" customWidth="1"/>
    <col min="14086" max="14086" width="12.7109375" customWidth="1"/>
    <col min="14087" max="14087" width="10.5703125" customWidth="1"/>
    <col min="14088" max="14088" width="12.85546875" customWidth="1"/>
    <col min="14089" max="14089" width="10.5703125" customWidth="1"/>
    <col min="14090" max="14090" width="11.85546875" customWidth="1"/>
    <col min="14091" max="14091" width="10.140625" bestFit="1" customWidth="1"/>
    <col min="14336" max="14336" width="5.7109375" customWidth="1"/>
    <col min="14337" max="14337" width="9.5703125" customWidth="1"/>
    <col min="14338" max="14338" width="10.85546875" customWidth="1"/>
    <col min="14339" max="14339" width="11.28515625" customWidth="1"/>
    <col min="14340" max="14340" width="10.140625" customWidth="1"/>
    <col min="14341" max="14341" width="13.140625" customWidth="1"/>
    <col min="14342" max="14342" width="12.7109375" customWidth="1"/>
    <col min="14343" max="14343" width="10.5703125" customWidth="1"/>
    <col min="14344" max="14344" width="12.85546875" customWidth="1"/>
    <col min="14345" max="14345" width="10.5703125" customWidth="1"/>
    <col min="14346" max="14346" width="11.85546875" customWidth="1"/>
    <col min="14347" max="14347" width="10.140625" bestFit="1" customWidth="1"/>
    <col min="14592" max="14592" width="5.7109375" customWidth="1"/>
    <col min="14593" max="14593" width="9.5703125" customWidth="1"/>
    <col min="14594" max="14594" width="10.85546875" customWidth="1"/>
    <col min="14595" max="14595" width="11.28515625" customWidth="1"/>
    <col min="14596" max="14596" width="10.140625" customWidth="1"/>
    <col min="14597" max="14597" width="13.140625" customWidth="1"/>
    <col min="14598" max="14598" width="12.7109375" customWidth="1"/>
    <col min="14599" max="14599" width="10.5703125" customWidth="1"/>
    <col min="14600" max="14600" width="12.85546875" customWidth="1"/>
    <col min="14601" max="14601" width="10.5703125" customWidth="1"/>
    <col min="14602" max="14602" width="11.85546875" customWidth="1"/>
    <col min="14603" max="14603" width="10.140625" bestFit="1" customWidth="1"/>
    <col min="14848" max="14848" width="5.7109375" customWidth="1"/>
    <col min="14849" max="14849" width="9.5703125" customWidth="1"/>
    <col min="14850" max="14850" width="10.85546875" customWidth="1"/>
    <col min="14851" max="14851" width="11.28515625" customWidth="1"/>
    <col min="14852" max="14852" width="10.140625" customWidth="1"/>
    <col min="14853" max="14853" width="13.140625" customWidth="1"/>
    <col min="14854" max="14854" width="12.7109375" customWidth="1"/>
    <col min="14855" max="14855" width="10.5703125" customWidth="1"/>
    <col min="14856" max="14856" width="12.85546875" customWidth="1"/>
    <col min="14857" max="14857" width="10.5703125" customWidth="1"/>
    <col min="14858" max="14858" width="11.85546875" customWidth="1"/>
    <col min="14859" max="14859" width="10.140625" bestFit="1" customWidth="1"/>
    <col min="15104" max="15104" width="5.7109375" customWidth="1"/>
    <col min="15105" max="15105" width="9.5703125" customWidth="1"/>
    <col min="15106" max="15106" width="10.85546875" customWidth="1"/>
    <col min="15107" max="15107" width="11.28515625" customWidth="1"/>
    <col min="15108" max="15108" width="10.140625" customWidth="1"/>
    <col min="15109" max="15109" width="13.140625" customWidth="1"/>
    <col min="15110" max="15110" width="12.7109375" customWidth="1"/>
    <col min="15111" max="15111" width="10.5703125" customWidth="1"/>
    <col min="15112" max="15112" width="12.85546875" customWidth="1"/>
    <col min="15113" max="15113" width="10.5703125" customWidth="1"/>
    <col min="15114" max="15114" width="11.85546875" customWidth="1"/>
    <col min="15115" max="15115" width="10.140625" bestFit="1" customWidth="1"/>
    <col min="15360" max="15360" width="5.7109375" customWidth="1"/>
    <col min="15361" max="15361" width="9.5703125" customWidth="1"/>
    <col min="15362" max="15362" width="10.85546875" customWidth="1"/>
    <col min="15363" max="15363" width="11.28515625" customWidth="1"/>
    <col min="15364" max="15364" width="10.140625" customWidth="1"/>
    <col min="15365" max="15365" width="13.140625" customWidth="1"/>
    <col min="15366" max="15366" width="12.7109375" customWidth="1"/>
    <col min="15367" max="15367" width="10.5703125" customWidth="1"/>
    <col min="15368" max="15368" width="12.85546875" customWidth="1"/>
    <col min="15369" max="15369" width="10.5703125" customWidth="1"/>
    <col min="15370" max="15370" width="11.85546875" customWidth="1"/>
    <col min="15371" max="15371" width="10.140625" bestFit="1" customWidth="1"/>
    <col min="15616" max="15616" width="5.7109375" customWidth="1"/>
    <col min="15617" max="15617" width="9.5703125" customWidth="1"/>
    <col min="15618" max="15618" width="10.85546875" customWidth="1"/>
    <col min="15619" max="15619" width="11.28515625" customWidth="1"/>
    <col min="15620" max="15620" width="10.140625" customWidth="1"/>
    <col min="15621" max="15621" width="13.140625" customWidth="1"/>
    <col min="15622" max="15622" width="12.7109375" customWidth="1"/>
    <col min="15623" max="15623" width="10.5703125" customWidth="1"/>
    <col min="15624" max="15624" width="12.85546875" customWidth="1"/>
    <col min="15625" max="15625" width="10.5703125" customWidth="1"/>
    <col min="15626" max="15626" width="11.85546875" customWidth="1"/>
    <col min="15627" max="15627" width="10.140625" bestFit="1" customWidth="1"/>
    <col min="15872" max="15872" width="5.7109375" customWidth="1"/>
    <col min="15873" max="15873" width="9.5703125" customWidth="1"/>
    <col min="15874" max="15874" width="10.85546875" customWidth="1"/>
    <col min="15875" max="15875" width="11.28515625" customWidth="1"/>
    <col min="15876" max="15876" width="10.140625" customWidth="1"/>
    <col min="15877" max="15877" width="13.140625" customWidth="1"/>
    <col min="15878" max="15878" width="12.7109375" customWidth="1"/>
    <col min="15879" max="15879" width="10.5703125" customWidth="1"/>
    <col min="15880" max="15880" width="12.85546875" customWidth="1"/>
    <col min="15881" max="15881" width="10.5703125" customWidth="1"/>
    <col min="15882" max="15882" width="11.85546875" customWidth="1"/>
    <col min="15883" max="15883" width="10.140625" bestFit="1" customWidth="1"/>
    <col min="16128" max="16128" width="5.7109375" customWidth="1"/>
    <col min="16129" max="16129" width="9.5703125" customWidth="1"/>
    <col min="16130" max="16130" width="10.85546875" customWidth="1"/>
    <col min="16131" max="16131" width="11.28515625" customWidth="1"/>
    <col min="16132" max="16132" width="10.140625" customWidth="1"/>
    <col min="16133" max="16133" width="13.140625" customWidth="1"/>
    <col min="16134" max="16134" width="12.7109375" customWidth="1"/>
    <col min="16135" max="16135" width="10.5703125" customWidth="1"/>
    <col min="16136" max="16136" width="12.85546875" customWidth="1"/>
    <col min="16137" max="16137" width="10.5703125" customWidth="1"/>
    <col min="16138" max="16138" width="11.85546875" customWidth="1"/>
    <col min="16139" max="16139" width="10.140625" bestFit="1" customWidth="1"/>
  </cols>
  <sheetData>
    <row r="1" spans="1:15" ht="19.5" customHeight="1" thickBot="1">
      <c r="A1" s="600" t="s">
        <v>316</v>
      </c>
      <c r="B1" s="601"/>
      <c r="C1" s="601"/>
      <c r="D1" s="601"/>
      <c r="E1" s="601"/>
      <c r="F1" s="602"/>
      <c r="G1" s="52"/>
      <c r="H1" s="52"/>
      <c r="I1" s="53"/>
      <c r="K1" s="593"/>
      <c r="L1" s="593"/>
      <c r="M1" s="593"/>
      <c r="N1" s="593"/>
      <c r="O1" s="593"/>
    </row>
    <row r="2" spans="1:15">
      <c r="A2" s="54"/>
      <c r="B2" s="19"/>
      <c r="C2" s="19"/>
      <c r="D2" s="19"/>
      <c r="E2" s="19"/>
      <c r="F2" s="19"/>
      <c r="G2" s="19"/>
      <c r="H2" s="19"/>
      <c r="I2" s="55"/>
      <c r="K2" s="593"/>
      <c r="L2" s="593"/>
      <c r="M2" s="593"/>
      <c r="N2" s="593"/>
      <c r="O2" s="593"/>
    </row>
    <row r="3" spans="1:15">
      <c r="A3" s="54"/>
      <c r="B3" s="19"/>
      <c r="C3" s="19"/>
      <c r="D3" s="19"/>
      <c r="E3" s="19"/>
      <c r="F3" s="19"/>
      <c r="G3" s="19"/>
      <c r="H3" s="19"/>
      <c r="I3" s="55"/>
      <c r="K3" s="593"/>
      <c r="L3" s="593"/>
      <c r="M3" s="593"/>
      <c r="N3" s="593"/>
      <c r="O3" s="593"/>
    </row>
    <row r="4" spans="1:15" ht="15" customHeight="1">
      <c r="A4" s="54"/>
      <c r="B4" s="603" t="s">
        <v>317</v>
      </c>
      <c r="C4" s="573"/>
      <c r="D4" s="573"/>
      <c r="E4" s="574"/>
      <c r="F4" s="56">
        <f>'Parametry projektu'!J11</f>
        <v>3.5400000000000001E-2</v>
      </c>
      <c r="G4" s="57"/>
      <c r="H4" s="19"/>
      <c r="I4" s="55"/>
      <c r="K4" s="593"/>
      <c r="L4" s="593"/>
      <c r="M4" s="593"/>
      <c r="N4" s="593"/>
      <c r="O4" s="593"/>
    </row>
    <row r="5" spans="1:15" ht="15" customHeight="1">
      <c r="A5" s="54"/>
      <c r="B5" s="603" t="s">
        <v>206</v>
      </c>
      <c r="C5" s="573"/>
      <c r="D5" s="573"/>
      <c r="E5" s="574"/>
      <c r="F5" s="56">
        <f>'Parametry projektu'!J12</f>
        <v>6.0000000000000001E-3</v>
      </c>
      <c r="G5" s="57"/>
      <c r="H5" s="19"/>
      <c r="I5" s="55"/>
      <c r="K5" s="593"/>
      <c r="L5" s="593"/>
      <c r="M5" s="593"/>
      <c r="N5" s="593"/>
      <c r="O5" s="593"/>
    </row>
    <row r="6" spans="1:15" ht="15" customHeight="1">
      <c r="A6" s="54"/>
      <c r="B6" s="603" t="s">
        <v>318</v>
      </c>
      <c r="C6" s="573"/>
      <c r="D6" s="573"/>
      <c r="E6" s="574"/>
      <c r="F6" s="56">
        <f>'Parametry projektu'!J13</f>
        <v>4.1399999999999999E-2</v>
      </c>
      <c r="G6" s="57"/>
      <c r="H6" s="19"/>
      <c r="I6" s="55"/>
      <c r="K6" s="593"/>
      <c r="L6" s="593"/>
      <c r="M6" s="593"/>
      <c r="N6" s="593"/>
      <c r="O6" s="593"/>
    </row>
    <row r="7" spans="1:15" ht="15" customHeight="1">
      <c r="A7" s="54"/>
      <c r="B7" s="603" t="s">
        <v>201</v>
      </c>
      <c r="C7" s="573"/>
      <c r="D7" s="573"/>
      <c r="E7" s="574"/>
      <c r="F7" s="56">
        <f>'Parametry projektu'!J14</f>
        <v>0.03</v>
      </c>
      <c r="G7" s="57"/>
      <c r="H7" s="19"/>
      <c r="I7" s="55"/>
      <c r="K7" s="593"/>
      <c r="L7" s="593"/>
      <c r="M7" s="593"/>
      <c r="N7" s="593"/>
      <c r="O7" s="593"/>
    </row>
    <row r="8" spans="1:15" ht="15" customHeight="1">
      <c r="A8" s="54"/>
      <c r="B8" s="603" t="s">
        <v>203</v>
      </c>
      <c r="C8" s="573"/>
      <c r="D8" s="573"/>
      <c r="E8" s="574"/>
      <c r="F8" s="56">
        <f>'Parametry projektu'!J15</f>
        <v>0.01</v>
      </c>
      <c r="G8" s="57"/>
      <c r="H8" s="19"/>
      <c r="I8" s="55"/>
      <c r="K8" s="593"/>
      <c r="L8" s="593"/>
      <c r="M8" s="593"/>
      <c r="N8" s="593"/>
      <c r="O8" s="593"/>
    </row>
    <row r="9" spans="1:15" ht="15.75" customHeight="1">
      <c r="A9" s="54"/>
      <c r="B9" s="599" t="s">
        <v>319</v>
      </c>
      <c r="C9" s="599"/>
      <c r="D9" s="599"/>
      <c r="E9" s="599"/>
      <c r="F9" s="56">
        <f>'Parametry projektu'!J16</f>
        <v>4.5400000000000003E-2</v>
      </c>
      <c r="G9" s="58"/>
      <c r="H9" s="19"/>
      <c r="I9" s="55"/>
      <c r="K9" s="593"/>
      <c r="L9" s="593"/>
      <c r="M9" s="593"/>
      <c r="N9" s="593"/>
      <c r="O9" s="593"/>
    </row>
    <row r="10" spans="1:15" ht="16.5" thickBot="1">
      <c r="A10" s="54"/>
      <c r="B10" s="58"/>
      <c r="C10" s="58"/>
      <c r="D10" s="58"/>
      <c r="E10" s="58"/>
      <c r="F10" s="58"/>
      <c r="G10" s="58"/>
      <c r="H10" s="19"/>
      <c r="I10" s="55"/>
      <c r="K10" s="593"/>
      <c r="L10" s="593"/>
      <c r="M10" s="593"/>
      <c r="N10" s="593"/>
      <c r="O10" s="593"/>
    </row>
    <row r="11" spans="1:15" ht="16.5" thickBot="1">
      <c r="A11" s="54"/>
      <c r="B11" s="59"/>
      <c r="C11" s="594" t="s">
        <v>320</v>
      </c>
      <c r="D11" s="595"/>
      <c r="E11" s="596"/>
      <c r="F11" s="597" t="s">
        <v>321</v>
      </c>
      <c r="G11" s="595"/>
      <c r="H11" s="595"/>
      <c r="I11" s="598"/>
    </row>
    <row r="12" spans="1:15" ht="25.5" customHeight="1" thickBot="1">
      <c r="A12" s="60" t="s">
        <v>322</v>
      </c>
      <c r="B12" s="61" t="s">
        <v>323</v>
      </c>
      <c r="C12" s="62" t="s">
        <v>324</v>
      </c>
      <c r="D12" s="62" t="s">
        <v>325</v>
      </c>
      <c r="E12" s="63" t="s">
        <v>326</v>
      </c>
      <c r="F12" s="60" t="s">
        <v>324</v>
      </c>
      <c r="G12" s="62" t="s">
        <v>325</v>
      </c>
      <c r="H12" s="62" t="s">
        <v>326</v>
      </c>
      <c r="I12" s="63" t="s">
        <v>327</v>
      </c>
    </row>
    <row r="13" spans="1:15">
      <c r="A13" s="64">
        <v>1</v>
      </c>
      <c r="B13" s="65" t="s">
        <v>328</v>
      </c>
      <c r="C13" s="66" t="str">
        <f>IF(A13&gt;'Parametry projektu'!$B$5,"",'Parametry projektu'!D42)</f>
        <v/>
      </c>
      <c r="D13" s="66" t="str">
        <f>IF(A13&gt;Vstupy!$I$8,"",'Parametry projektu'!D$54)</f>
        <v/>
      </c>
      <c r="E13" s="67" t="str">
        <f>IF(A13='Parametry projektu'!$B$5,'Parametry projektu'!$C$57,"")</f>
        <v/>
      </c>
      <c r="F13" s="230" t="str">
        <f>IF(C13="","",C13/(1+$F$9)^$A13)</f>
        <v/>
      </c>
      <c r="G13" s="144" t="str">
        <f>IF(D13="","",D13/(1+$F$9)^$A13)</f>
        <v/>
      </c>
      <c r="H13" s="144" t="str">
        <f>IF(E13="","",(E13/(1+$F$9)^$A13))</f>
        <v/>
      </c>
      <c r="I13" s="145" t="str">
        <f>IF(C13="","",IF(A13='Parametry projektu'!$B$5,G13+H13-F13,G13-F13))</f>
        <v/>
      </c>
      <c r="K13" s="68"/>
    </row>
    <row r="14" spans="1:15" ht="16.5" customHeight="1">
      <c r="A14" s="69">
        <v>2</v>
      </c>
      <c r="B14" s="65" t="s">
        <v>328</v>
      </c>
      <c r="C14" s="66" t="str">
        <f>IF(A14&gt;'Parametry projektu'!$B$5,"",'Parametry projektu'!E42)</f>
        <v/>
      </c>
      <c r="D14" s="66" t="str">
        <f>IF(A14&gt;Vstupy!$I$8,"",'Parametry projektu'!E$54)</f>
        <v/>
      </c>
      <c r="E14" s="67" t="str">
        <f>IF(A14='Parametry projektu'!$B$5,'Parametry projektu'!$C$57,"")</f>
        <v/>
      </c>
      <c r="F14" s="230" t="str">
        <f t="shared" ref="F14:F42" si="0">IF(C14="","",C14/(1+$F$9)^$A14)</f>
        <v/>
      </c>
      <c r="G14" s="144" t="str">
        <f t="shared" ref="G14:G42" si="1">IF(D14="","",D14/(1+$F$9)^$A14)</f>
        <v/>
      </c>
      <c r="H14" s="144" t="str">
        <f t="shared" ref="H14:H42" si="2">IF(E14="","",(E14/(1+$F$9)^$A14))</f>
        <v/>
      </c>
      <c r="I14" s="145" t="str">
        <f>IF(C14="","",IF(A14='Parametry projektu'!$B$5,G14+H14-F14,G14-F14))</f>
        <v/>
      </c>
    </row>
    <row r="15" spans="1:15">
      <c r="A15" s="69">
        <v>3</v>
      </c>
      <c r="B15" s="65" t="s">
        <v>328</v>
      </c>
      <c r="C15" s="66" t="str">
        <f>IF(A15&gt;'Parametry projektu'!$B$5,"",'Parametry projektu'!F42)</f>
        <v/>
      </c>
      <c r="D15" s="66" t="str">
        <f>IF(A15&gt;Vstupy!$I$8,"",'Parametry projektu'!F$54)</f>
        <v/>
      </c>
      <c r="E15" s="67" t="str">
        <f>IF(A15='Parametry projektu'!$B$5,'Parametry projektu'!$C$57,"")</f>
        <v/>
      </c>
      <c r="F15" s="230" t="str">
        <f t="shared" si="0"/>
        <v/>
      </c>
      <c r="G15" s="144" t="str">
        <f t="shared" si="1"/>
        <v/>
      </c>
      <c r="H15" s="144" t="str">
        <f t="shared" si="2"/>
        <v/>
      </c>
      <c r="I15" s="145" t="str">
        <f>IF(C15="","",IF(A15='Parametry projektu'!$B$5,G15+H15-F15,G15-F15))</f>
        <v/>
      </c>
    </row>
    <row r="16" spans="1:15">
      <c r="A16" s="69">
        <v>4</v>
      </c>
      <c r="B16" s="65" t="s">
        <v>328</v>
      </c>
      <c r="C16" s="66" t="str">
        <f>IF(A16&gt;'Parametry projektu'!$B$5,"",'Parametry projektu'!G42)</f>
        <v/>
      </c>
      <c r="D16" s="66" t="str">
        <f>IF(A16&gt;Vstupy!$I$8,"",'Parametry projektu'!G$54)</f>
        <v/>
      </c>
      <c r="E16" s="67" t="str">
        <f>IF(A16='Parametry projektu'!$B$5,'Parametry projektu'!$C$57,"")</f>
        <v/>
      </c>
      <c r="F16" s="230" t="str">
        <f t="shared" si="0"/>
        <v/>
      </c>
      <c r="G16" s="144" t="str">
        <f t="shared" si="1"/>
        <v/>
      </c>
      <c r="H16" s="144" t="str">
        <f t="shared" si="2"/>
        <v/>
      </c>
      <c r="I16" s="145" t="str">
        <f>IF(C16="","",IF(A16='Parametry projektu'!$B$5,G16+H16-F16,G16-F16))</f>
        <v/>
      </c>
    </row>
    <row r="17" spans="1:14">
      <c r="A17" s="69">
        <v>5</v>
      </c>
      <c r="B17" s="65" t="s">
        <v>328</v>
      </c>
      <c r="C17" s="66" t="str">
        <f>IF(A17&gt;'Parametry projektu'!$B$5,"",'Parametry projektu'!H42)</f>
        <v/>
      </c>
      <c r="D17" s="66" t="str">
        <f>IF(A17&gt;Vstupy!$I$8,"",'Parametry projektu'!H$54)</f>
        <v/>
      </c>
      <c r="E17" s="67" t="str">
        <f>IF(A17='Parametry projektu'!$B$5,'Parametry projektu'!$C$57,"")</f>
        <v/>
      </c>
      <c r="F17" s="230" t="str">
        <f t="shared" si="0"/>
        <v/>
      </c>
      <c r="G17" s="144" t="str">
        <f t="shared" si="1"/>
        <v/>
      </c>
      <c r="H17" s="144" t="str">
        <f t="shared" si="2"/>
        <v/>
      </c>
      <c r="I17" s="145" t="str">
        <f>IF(C17="","",IF(A17='Parametry projektu'!$B$5,G17+H17-F17,G17-F17))</f>
        <v/>
      </c>
    </row>
    <row r="18" spans="1:14">
      <c r="A18" s="69">
        <v>6</v>
      </c>
      <c r="B18" s="65" t="s">
        <v>328</v>
      </c>
      <c r="C18" s="66" t="str">
        <f>IF(A18&gt;'Parametry projektu'!$B$5,"",'Parametry projektu'!I42)</f>
        <v/>
      </c>
      <c r="D18" s="66" t="str">
        <f>IF(A18&gt;Vstupy!$I$8,"",'Parametry projektu'!I$54)</f>
        <v/>
      </c>
      <c r="E18" s="67" t="str">
        <f>IF(A18='Parametry projektu'!$B$5,'Parametry projektu'!$C$57,"")</f>
        <v/>
      </c>
      <c r="F18" s="230" t="str">
        <f t="shared" si="0"/>
        <v/>
      </c>
      <c r="G18" s="144" t="str">
        <f t="shared" si="1"/>
        <v/>
      </c>
      <c r="H18" s="144" t="str">
        <f t="shared" si="2"/>
        <v/>
      </c>
      <c r="I18" s="145" t="str">
        <f>IF(C18="","",IF(A18='Parametry projektu'!$B$5,G18+H18-F18,G18-F18))</f>
        <v/>
      </c>
    </row>
    <row r="19" spans="1:14">
      <c r="A19" s="69">
        <v>7</v>
      </c>
      <c r="B19" s="65" t="s">
        <v>328</v>
      </c>
      <c r="C19" s="66" t="str">
        <f>IF(A19&gt;'Parametry projektu'!$B$5,"",'Parametry projektu'!J42)</f>
        <v/>
      </c>
      <c r="D19" s="66" t="str">
        <f>IF(A19&gt;Vstupy!$I$8,"",'Parametry projektu'!J$54)</f>
        <v/>
      </c>
      <c r="E19" s="67" t="str">
        <f>IF(A19='Parametry projektu'!$B$5,'Parametry projektu'!$C$57,"")</f>
        <v/>
      </c>
      <c r="F19" s="230" t="str">
        <f t="shared" si="0"/>
        <v/>
      </c>
      <c r="G19" s="144" t="str">
        <f t="shared" si="1"/>
        <v/>
      </c>
      <c r="H19" s="144" t="str">
        <f t="shared" si="2"/>
        <v/>
      </c>
      <c r="I19" s="145" t="str">
        <f>IF(C19="","",IF(A19='Parametry projektu'!$B$5,G19+H19-F19,G19-F19))</f>
        <v/>
      </c>
      <c r="N19" s="70"/>
    </row>
    <row r="20" spans="1:14">
      <c r="A20" s="69">
        <v>8</v>
      </c>
      <c r="B20" s="65" t="s">
        <v>328</v>
      </c>
      <c r="C20" s="66" t="str">
        <f>IF(A20&gt;'Parametry projektu'!$B$5,"",'Parametry projektu'!K42)</f>
        <v/>
      </c>
      <c r="D20" s="66" t="str">
        <f>IF(A20&gt;Vstupy!$I$8,"",'Parametry projektu'!K$54)</f>
        <v/>
      </c>
      <c r="E20" s="67" t="str">
        <f>IF(A20='Parametry projektu'!$B$5,'Parametry projektu'!$C$57,"")</f>
        <v/>
      </c>
      <c r="F20" s="230" t="str">
        <f t="shared" si="0"/>
        <v/>
      </c>
      <c r="G20" s="144" t="str">
        <f t="shared" si="1"/>
        <v/>
      </c>
      <c r="H20" s="144" t="str">
        <f t="shared" si="2"/>
        <v/>
      </c>
      <c r="I20" s="145" t="str">
        <f>IF(C20="","",IF(A20='Parametry projektu'!$B$5,G20+H20-F20,G20-F20))</f>
        <v/>
      </c>
    </row>
    <row r="21" spans="1:14">
      <c r="A21" s="69">
        <v>9</v>
      </c>
      <c r="B21" s="65" t="s">
        <v>328</v>
      </c>
      <c r="C21" s="66" t="str">
        <f>IF(A21&gt;'Parametry projektu'!$B$5,"",'Parametry projektu'!L42)</f>
        <v/>
      </c>
      <c r="D21" s="66" t="str">
        <f>IF(A21&gt;Vstupy!$I$8,"",'Parametry projektu'!L$54)</f>
        <v/>
      </c>
      <c r="E21" s="67" t="str">
        <f>IF(A21='Parametry projektu'!$B$5,'Parametry projektu'!$C$57,"")</f>
        <v/>
      </c>
      <c r="F21" s="230" t="str">
        <f t="shared" si="0"/>
        <v/>
      </c>
      <c r="G21" s="144" t="str">
        <f t="shared" si="1"/>
        <v/>
      </c>
      <c r="H21" s="144" t="str">
        <f t="shared" si="2"/>
        <v/>
      </c>
      <c r="I21" s="145" t="str">
        <f>IF(C21="","",IF(A21='Parametry projektu'!$B$5,G21+H21-F21,G21-F21))</f>
        <v/>
      </c>
    </row>
    <row r="22" spans="1:14">
      <c r="A22" s="69">
        <v>10</v>
      </c>
      <c r="B22" s="65" t="s">
        <v>328</v>
      </c>
      <c r="C22" s="66" t="str">
        <f>IF(A22&gt;'Parametry projektu'!$B$5,"",'Parametry projektu'!M42)</f>
        <v/>
      </c>
      <c r="D22" s="66" t="str">
        <f>IF(A22&gt;Vstupy!$I$8,"",'Parametry projektu'!M$54)</f>
        <v/>
      </c>
      <c r="E22" s="67" t="str">
        <f>IF(A22='Parametry projektu'!$B$5,'Parametry projektu'!$C$57,"")</f>
        <v/>
      </c>
      <c r="F22" s="230" t="str">
        <f t="shared" si="0"/>
        <v/>
      </c>
      <c r="G22" s="144" t="str">
        <f t="shared" si="1"/>
        <v/>
      </c>
      <c r="H22" s="144" t="str">
        <f t="shared" si="2"/>
        <v/>
      </c>
      <c r="I22" s="145" t="str">
        <f>IF(C22="","",IF(A22='Parametry projektu'!$B$5,G22+H22-F22,G22-F22))</f>
        <v/>
      </c>
    </row>
    <row r="23" spans="1:14">
      <c r="A23" s="69">
        <v>11</v>
      </c>
      <c r="B23" s="65" t="s">
        <v>328</v>
      </c>
      <c r="C23" s="66" t="str">
        <f>IF(A23&gt;'Parametry projektu'!$B$5,"",'Parametry projektu'!N42)</f>
        <v/>
      </c>
      <c r="D23" s="66" t="str">
        <f>IF(A23&gt;Vstupy!$I$8,"",'Parametry projektu'!N$54)</f>
        <v/>
      </c>
      <c r="E23" s="67" t="str">
        <f>IF(A23='Parametry projektu'!$B$5,'Parametry projektu'!$C$57,"")</f>
        <v/>
      </c>
      <c r="F23" s="230" t="str">
        <f t="shared" si="0"/>
        <v/>
      </c>
      <c r="G23" s="144" t="str">
        <f t="shared" si="1"/>
        <v/>
      </c>
      <c r="H23" s="144" t="str">
        <f t="shared" si="2"/>
        <v/>
      </c>
      <c r="I23" s="145" t="str">
        <f>IF(C23="","",IF(A23='Parametry projektu'!$B$5,G23+H23-F23,G23-F23))</f>
        <v/>
      </c>
    </row>
    <row r="24" spans="1:14">
      <c r="A24" s="69">
        <v>12</v>
      </c>
      <c r="B24" s="65" t="s">
        <v>328</v>
      </c>
      <c r="C24" s="66" t="str">
        <f>IF(A24&gt;'Parametry projektu'!$B$5,"",'Parametry projektu'!O42)</f>
        <v/>
      </c>
      <c r="D24" s="66" t="str">
        <f>IF(A24&gt;Vstupy!$I$8,"",'Parametry projektu'!O$54)</f>
        <v/>
      </c>
      <c r="E24" s="67" t="str">
        <f>IF(A24='Parametry projektu'!$B$5,'Parametry projektu'!$C$57,"")</f>
        <v/>
      </c>
      <c r="F24" s="230" t="str">
        <f t="shared" si="0"/>
        <v/>
      </c>
      <c r="G24" s="144" t="str">
        <f t="shared" si="1"/>
        <v/>
      </c>
      <c r="H24" s="144" t="str">
        <f t="shared" si="2"/>
        <v/>
      </c>
      <c r="I24" s="145" t="str">
        <f>IF(C24="","",IF(A24='Parametry projektu'!$B$5,G24+H24-F24,G24-F24))</f>
        <v/>
      </c>
      <c r="K24" s="71"/>
    </row>
    <row r="25" spans="1:14">
      <c r="A25" s="69">
        <v>13</v>
      </c>
      <c r="B25" s="65" t="s">
        <v>328</v>
      </c>
      <c r="C25" s="66" t="str">
        <f>IF(A25&gt;'Parametry projektu'!$B$5,"",'Parametry projektu'!P42)</f>
        <v/>
      </c>
      <c r="D25" s="66" t="str">
        <f>IF(A25&gt;Vstupy!$I$8,"",'Parametry projektu'!P$54)</f>
        <v/>
      </c>
      <c r="E25" s="67" t="str">
        <f>IF(A25='Parametry projektu'!$B$5,'Parametry projektu'!$C$57,"")</f>
        <v/>
      </c>
      <c r="F25" s="230" t="str">
        <f t="shared" si="0"/>
        <v/>
      </c>
      <c r="G25" s="144" t="str">
        <f t="shared" si="1"/>
        <v/>
      </c>
      <c r="H25" s="144" t="str">
        <f t="shared" si="2"/>
        <v/>
      </c>
      <c r="I25" s="145" t="str">
        <f>IF(C25="","",IF(A25='Parametry projektu'!$B$5,G25+H25-F25,G25-F25))</f>
        <v/>
      </c>
    </row>
    <row r="26" spans="1:14">
      <c r="A26" s="69">
        <v>14</v>
      </c>
      <c r="B26" s="65" t="s">
        <v>328</v>
      </c>
      <c r="C26" s="66" t="str">
        <f>IF(A26&gt;'Parametry projektu'!$B$5,"",'Parametry projektu'!Q42)</f>
        <v/>
      </c>
      <c r="D26" s="66" t="str">
        <f>IF(A26&gt;Vstupy!$I$8,"",'Parametry projektu'!Q$54)</f>
        <v/>
      </c>
      <c r="E26" s="67" t="str">
        <f>IF(A26='Parametry projektu'!$B$5,'Parametry projektu'!$C$57,"")</f>
        <v/>
      </c>
      <c r="F26" s="230" t="str">
        <f t="shared" si="0"/>
        <v/>
      </c>
      <c r="G26" s="144" t="str">
        <f t="shared" si="1"/>
        <v/>
      </c>
      <c r="H26" s="144" t="str">
        <f t="shared" si="2"/>
        <v/>
      </c>
      <c r="I26" s="145" t="str">
        <f>IF(C26="","",IF(A26='Parametry projektu'!$B$5,G26+H26-F26,G26-F26))</f>
        <v/>
      </c>
    </row>
    <row r="27" spans="1:14">
      <c r="A27" s="69">
        <v>15</v>
      </c>
      <c r="B27" s="65" t="s">
        <v>328</v>
      </c>
      <c r="C27" s="66" t="str">
        <f>IF(A27&gt;'Parametry projektu'!$B$5,"",'Parametry projektu'!R42)</f>
        <v/>
      </c>
      <c r="D27" s="66" t="str">
        <f>IF(A27&gt;Vstupy!$I$8,"",'Parametry projektu'!R$54)</f>
        <v/>
      </c>
      <c r="E27" s="67" t="str">
        <f>IF(A27='Parametry projektu'!$B$5,'Parametry projektu'!$C$57,"")</f>
        <v/>
      </c>
      <c r="F27" s="230" t="str">
        <f t="shared" si="0"/>
        <v/>
      </c>
      <c r="G27" s="144" t="str">
        <f t="shared" si="1"/>
        <v/>
      </c>
      <c r="H27" s="144" t="str">
        <f t="shared" si="2"/>
        <v/>
      </c>
      <c r="I27" s="145" t="str">
        <f>IF(C27="","",IF(A27='Parametry projektu'!$B$5,G27+H27-F27,G27-F27))</f>
        <v/>
      </c>
    </row>
    <row r="28" spans="1:14">
      <c r="A28" s="72">
        <v>16</v>
      </c>
      <c r="B28" s="65" t="s">
        <v>328</v>
      </c>
      <c r="C28" s="66" t="str">
        <f>IF(A28&gt;'Parametry projektu'!$B$5,"",'Parametry projektu'!S42)</f>
        <v/>
      </c>
      <c r="D28" s="66" t="str">
        <f>IF(A28&gt;Vstupy!$I$8,"",'Parametry projektu'!S$54)</f>
        <v/>
      </c>
      <c r="E28" s="67" t="str">
        <f>IF(A28='Parametry projektu'!$B$5,'Parametry projektu'!$C$57,"")</f>
        <v/>
      </c>
      <c r="F28" s="230" t="str">
        <f t="shared" si="0"/>
        <v/>
      </c>
      <c r="G28" s="144" t="str">
        <f t="shared" si="1"/>
        <v/>
      </c>
      <c r="H28" s="144" t="str">
        <f t="shared" si="2"/>
        <v/>
      </c>
      <c r="I28" s="145" t="str">
        <f>IF(C28="","",IF(A28='Parametry projektu'!$B$5,G28+H28-F28,G28-F28))</f>
        <v/>
      </c>
    </row>
    <row r="29" spans="1:14">
      <c r="A29" s="72">
        <v>17</v>
      </c>
      <c r="B29" s="65" t="s">
        <v>328</v>
      </c>
      <c r="C29" s="66" t="str">
        <f>IF(A29&gt;'Parametry projektu'!$B$5,"",'Parametry projektu'!T42)</f>
        <v/>
      </c>
      <c r="D29" s="66" t="str">
        <f>IF(A29&gt;Vstupy!$I$8,"",'Parametry projektu'!T$54)</f>
        <v/>
      </c>
      <c r="E29" s="67" t="str">
        <f>IF(A29='Parametry projektu'!$B$5,'Parametry projektu'!$C$57,"")</f>
        <v/>
      </c>
      <c r="F29" s="230" t="str">
        <f t="shared" si="0"/>
        <v/>
      </c>
      <c r="G29" s="144" t="str">
        <f t="shared" si="1"/>
        <v/>
      </c>
      <c r="H29" s="144" t="str">
        <f t="shared" si="2"/>
        <v/>
      </c>
      <c r="I29" s="145" t="str">
        <f>IF(C29="","",IF(A29='Parametry projektu'!$B$5,G29+H29-F29,G29-F29))</f>
        <v/>
      </c>
    </row>
    <row r="30" spans="1:14">
      <c r="A30" s="72">
        <v>18</v>
      </c>
      <c r="B30" s="65" t="s">
        <v>328</v>
      </c>
      <c r="C30" s="66" t="str">
        <f>IF(A30&gt;'Parametry projektu'!$B$5,"",'Parametry projektu'!U42)</f>
        <v/>
      </c>
      <c r="D30" s="66" t="str">
        <f>IF(A30&gt;Vstupy!$I$8,"",'Parametry projektu'!U$54)</f>
        <v/>
      </c>
      <c r="E30" s="67" t="str">
        <f>IF(A30='Parametry projektu'!$B$5,'Parametry projektu'!$C$57,"")</f>
        <v/>
      </c>
      <c r="F30" s="230" t="str">
        <f t="shared" si="0"/>
        <v/>
      </c>
      <c r="G30" s="144" t="str">
        <f t="shared" si="1"/>
        <v/>
      </c>
      <c r="H30" s="144" t="str">
        <f t="shared" si="2"/>
        <v/>
      </c>
      <c r="I30" s="145" t="str">
        <f>IF(C30="","",IF(A30='Parametry projektu'!$B$5,G30+H30-F30,G30-F30))</f>
        <v/>
      </c>
    </row>
    <row r="31" spans="1:14">
      <c r="A31" s="72">
        <v>19</v>
      </c>
      <c r="B31" s="65" t="s">
        <v>328</v>
      </c>
      <c r="C31" s="66" t="str">
        <f>IF(A31&gt;'Parametry projektu'!$B$5,"",'Parametry projektu'!V42)</f>
        <v/>
      </c>
      <c r="D31" s="66" t="str">
        <f>IF(A31&gt;Vstupy!$I$8,"",'Parametry projektu'!V$54)</f>
        <v/>
      </c>
      <c r="E31" s="67" t="str">
        <f>IF(A31='Parametry projektu'!$B$5,'Parametry projektu'!$C$57,"")</f>
        <v/>
      </c>
      <c r="F31" s="230" t="str">
        <f t="shared" si="0"/>
        <v/>
      </c>
      <c r="G31" s="144" t="str">
        <f t="shared" si="1"/>
        <v/>
      </c>
      <c r="H31" s="144" t="str">
        <f t="shared" si="2"/>
        <v/>
      </c>
      <c r="I31" s="145" t="str">
        <f>IF(C31="","",IF(A31='Parametry projektu'!$B$5,G31+H31-F31,G31-F31))</f>
        <v/>
      </c>
      <c r="J31" s="71"/>
    </row>
    <row r="32" spans="1:14">
      <c r="A32" s="72">
        <v>20</v>
      </c>
      <c r="B32" s="65" t="s">
        <v>328</v>
      </c>
      <c r="C32" s="66" t="str">
        <f>IF(A32&gt;'Parametry projektu'!$B$5,"",'Parametry projektu'!W42)</f>
        <v/>
      </c>
      <c r="D32" s="66" t="str">
        <f>IF(A32&gt;Vstupy!$I$8,"",'Parametry projektu'!W$54)</f>
        <v/>
      </c>
      <c r="E32" s="67" t="str">
        <f>IF(A32='Parametry projektu'!$B$5,'Parametry projektu'!$C$57,"")</f>
        <v/>
      </c>
      <c r="F32" s="230" t="str">
        <f t="shared" si="0"/>
        <v/>
      </c>
      <c r="G32" s="144" t="str">
        <f t="shared" si="1"/>
        <v/>
      </c>
      <c r="H32" s="144" t="str">
        <f t="shared" si="2"/>
        <v/>
      </c>
      <c r="I32" s="145" t="str">
        <f>IF(C32="","",IF(A32='Parametry projektu'!$B$5,G32+H32-F32,G32-F32))</f>
        <v/>
      </c>
      <c r="J32" s="71"/>
      <c r="K32" s="71"/>
    </row>
    <row r="33" spans="1:11">
      <c r="A33" s="72">
        <v>21</v>
      </c>
      <c r="B33" s="65" t="s">
        <v>328</v>
      </c>
      <c r="C33" s="66" t="str">
        <f>IF(A33&gt;'Parametry projektu'!$B$5,"",'Parametry projektu'!X42)</f>
        <v/>
      </c>
      <c r="D33" s="66" t="str">
        <f>IF(A33&gt;Vstupy!$I$8,"",'Parametry projektu'!X$54)</f>
        <v/>
      </c>
      <c r="E33" s="67" t="str">
        <f>IF(A33='Parametry projektu'!$B$5,'Parametry projektu'!$C$57,"")</f>
        <v/>
      </c>
      <c r="F33" s="230" t="str">
        <f t="shared" si="0"/>
        <v/>
      </c>
      <c r="G33" s="144" t="str">
        <f t="shared" si="1"/>
        <v/>
      </c>
      <c r="H33" s="144" t="str">
        <f t="shared" si="2"/>
        <v/>
      </c>
      <c r="I33" s="145" t="str">
        <f>IF(C33="","",IF(A33='Parametry projektu'!$B$5,G33+H33-F33,G33-F33))</f>
        <v/>
      </c>
    </row>
    <row r="34" spans="1:11">
      <c r="A34" s="72">
        <v>22</v>
      </c>
      <c r="B34" s="65" t="s">
        <v>328</v>
      </c>
      <c r="C34" s="66" t="str">
        <f>IF(A34&gt;'Parametry projektu'!$B$5,"",'Parametry projektu'!Y42)</f>
        <v/>
      </c>
      <c r="D34" s="66" t="str">
        <f>IF(A34&gt;Vstupy!$I$8,"",'Parametry projektu'!Y$54)</f>
        <v/>
      </c>
      <c r="E34" s="67" t="str">
        <f>IF(A34='Parametry projektu'!$B$5,'Parametry projektu'!$C$57,"")</f>
        <v/>
      </c>
      <c r="F34" s="230" t="str">
        <f t="shared" si="0"/>
        <v/>
      </c>
      <c r="G34" s="144" t="str">
        <f t="shared" si="1"/>
        <v/>
      </c>
      <c r="H34" s="144" t="str">
        <f t="shared" si="2"/>
        <v/>
      </c>
      <c r="I34" s="145" t="str">
        <f>IF(C34="","",IF(A34='Parametry projektu'!$B$5,G34+H34-F34,G34-F34))</f>
        <v/>
      </c>
    </row>
    <row r="35" spans="1:11">
      <c r="A35" s="72">
        <v>23</v>
      </c>
      <c r="B35" s="65" t="s">
        <v>328</v>
      </c>
      <c r="C35" s="66" t="str">
        <f>IF(A35&gt;'Parametry projektu'!$B$5,"",'Parametry projektu'!Z42)</f>
        <v/>
      </c>
      <c r="D35" s="66" t="str">
        <f>IF(A35&gt;Vstupy!$I$8,"",'Parametry projektu'!Z$54)</f>
        <v/>
      </c>
      <c r="E35" s="67" t="str">
        <f>IF(A35='Parametry projektu'!$B$5,'Parametry projektu'!$C$57,"")</f>
        <v/>
      </c>
      <c r="F35" s="230" t="str">
        <f t="shared" si="0"/>
        <v/>
      </c>
      <c r="G35" s="144" t="str">
        <f t="shared" si="1"/>
        <v/>
      </c>
      <c r="H35" s="144" t="str">
        <f t="shared" si="2"/>
        <v/>
      </c>
      <c r="I35" s="145" t="str">
        <f>IF(C35="","",IF(A35='Parametry projektu'!$B$5,G35+H35-F35,G35-F35))</f>
        <v/>
      </c>
    </row>
    <row r="36" spans="1:11">
      <c r="A36" s="72">
        <v>24</v>
      </c>
      <c r="B36" s="65" t="s">
        <v>328</v>
      </c>
      <c r="C36" s="66" t="str">
        <f>IF(A36&gt;'Parametry projektu'!$B$5,"",'Parametry projektu'!AA42)</f>
        <v/>
      </c>
      <c r="D36" s="66" t="str">
        <f>IF(A36&gt;Vstupy!$I$8,"",'Parametry projektu'!AA$54)</f>
        <v/>
      </c>
      <c r="E36" s="67" t="str">
        <f>IF(A36='Parametry projektu'!$B$5,'Parametry projektu'!$C$57,"")</f>
        <v/>
      </c>
      <c r="F36" s="230" t="str">
        <f t="shared" si="0"/>
        <v/>
      </c>
      <c r="G36" s="144" t="str">
        <f t="shared" si="1"/>
        <v/>
      </c>
      <c r="H36" s="144" t="str">
        <f t="shared" si="2"/>
        <v/>
      </c>
      <c r="I36" s="145" t="str">
        <f>IF(C36="","",IF(A36='Parametry projektu'!$B$5,G36+H36-F36,G36-F36))</f>
        <v/>
      </c>
    </row>
    <row r="37" spans="1:11">
      <c r="A37" s="72">
        <v>25</v>
      </c>
      <c r="B37" s="65" t="s">
        <v>328</v>
      </c>
      <c r="C37" s="66" t="str">
        <f>IF(A37&gt;'Parametry projektu'!$B$5,"",'Parametry projektu'!AB42)</f>
        <v/>
      </c>
      <c r="D37" s="66" t="str">
        <f>IF(A37&gt;Vstupy!$I$8,"",'Parametry projektu'!AB$54)</f>
        <v/>
      </c>
      <c r="E37" s="67" t="str">
        <f>IF(A37='Parametry projektu'!$B$5,'Parametry projektu'!$C$57,"")</f>
        <v/>
      </c>
      <c r="F37" s="230" t="str">
        <f t="shared" si="0"/>
        <v/>
      </c>
      <c r="G37" s="144" t="str">
        <f t="shared" si="1"/>
        <v/>
      </c>
      <c r="H37" s="144" t="str">
        <f t="shared" si="2"/>
        <v/>
      </c>
      <c r="I37" s="145" t="str">
        <f>IF(C37="","",IF(A37='Parametry projektu'!$B$5,G37+H37-F37,G37-F37))</f>
        <v/>
      </c>
    </row>
    <row r="38" spans="1:11">
      <c r="A38" s="72">
        <v>26</v>
      </c>
      <c r="B38" s="65" t="s">
        <v>328</v>
      </c>
      <c r="C38" s="66" t="str">
        <f>IF(A38&gt;'Parametry projektu'!$B$5,"",'Parametry projektu'!AC42)</f>
        <v/>
      </c>
      <c r="D38" s="66" t="str">
        <f>IF(A38&gt;Vstupy!$I$8,"",'Parametry projektu'!AC$54)</f>
        <v/>
      </c>
      <c r="E38" s="67" t="str">
        <f>IF(A38='Parametry projektu'!$B$5,'Parametry projektu'!$C$57,"")</f>
        <v/>
      </c>
      <c r="F38" s="230" t="str">
        <f t="shared" si="0"/>
        <v/>
      </c>
      <c r="G38" s="144" t="str">
        <f t="shared" si="1"/>
        <v/>
      </c>
      <c r="H38" s="144" t="str">
        <f t="shared" si="2"/>
        <v/>
      </c>
      <c r="I38" s="145" t="str">
        <f>IF(C38="","",IF(A38='Parametry projektu'!$B$5,G38+H38-F38,G38-F38))</f>
        <v/>
      </c>
    </row>
    <row r="39" spans="1:11">
      <c r="A39" s="72">
        <v>27</v>
      </c>
      <c r="B39" s="65" t="s">
        <v>328</v>
      </c>
      <c r="C39" s="66" t="str">
        <f>IF(A39&gt;'Parametry projektu'!$B$5,"",'Parametry projektu'!AD42)</f>
        <v/>
      </c>
      <c r="D39" s="66" t="str">
        <f>IF(A39&gt;Vstupy!$I$8,"",'Parametry projektu'!AD$54)</f>
        <v/>
      </c>
      <c r="E39" s="67" t="str">
        <f>IF(A39='Parametry projektu'!$B$5,'Parametry projektu'!$C$57,"")</f>
        <v/>
      </c>
      <c r="F39" s="230" t="str">
        <f t="shared" si="0"/>
        <v/>
      </c>
      <c r="G39" s="144" t="str">
        <f t="shared" si="1"/>
        <v/>
      </c>
      <c r="H39" s="144" t="str">
        <f t="shared" si="2"/>
        <v/>
      </c>
      <c r="I39" s="145" t="str">
        <f>IF(C39="","",IF(A39='Parametry projektu'!$B$5,G39+H39-F39,G39-F39))</f>
        <v/>
      </c>
    </row>
    <row r="40" spans="1:11">
      <c r="A40" s="72">
        <v>28</v>
      </c>
      <c r="B40" s="65" t="s">
        <v>328</v>
      </c>
      <c r="C40" s="66" t="str">
        <f>IF(A40&gt;'Parametry projektu'!$B$5,"",'Parametry projektu'!AE42)</f>
        <v/>
      </c>
      <c r="D40" s="66" t="str">
        <f>IF(A40&gt;Vstupy!$I$8,"",'Parametry projektu'!AE$54)</f>
        <v/>
      </c>
      <c r="E40" s="67" t="str">
        <f>IF(A40='Parametry projektu'!$B$5,'Parametry projektu'!$C$57,"")</f>
        <v/>
      </c>
      <c r="F40" s="230" t="str">
        <f t="shared" si="0"/>
        <v/>
      </c>
      <c r="G40" s="144" t="str">
        <f t="shared" si="1"/>
        <v/>
      </c>
      <c r="H40" s="144" t="str">
        <f t="shared" si="2"/>
        <v/>
      </c>
      <c r="I40" s="145" t="str">
        <f>IF(C40="","",IF(A40='Parametry projektu'!$B$5,G40+H40-F40,G40-F40))</f>
        <v/>
      </c>
    </row>
    <row r="41" spans="1:11">
      <c r="A41" s="72">
        <v>29</v>
      </c>
      <c r="B41" s="65" t="s">
        <v>328</v>
      </c>
      <c r="C41" s="66" t="str">
        <f>IF(A41&gt;'Parametry projektu'!$B$5,"",'Parametry projektu'!AF42)</f>
        <v/>
      </c>
      <c r="D41" s="66" t="str">
        <f>IF(A41&gt;Vstupy!$I$8,"",'Parametry projektu'!AF$54)</f>
        <v/>
      </c>
      <c r="E41" s="67" t="str">
        <f>IF(A41='Parametry projektu'!$B$5,'Parametry projektu'!$C$57,"")</f>
        <v/>
      </c>
      <c r="F41" s="230" t="str">
        <f t="shared" si="0"/>
        <v/>
      </c>
      <c r="G41" s="144" t="str">
        <f t="shared" si="1"/>
        <v/>
      </c>
      <c r="H41" s="144" t="str">
        <f t="shared" si="2"/>
        <v/>
      </c>
      <c r="I41" s="145" t="str">
        <f>IF(C41="","",IF(A41='Parametry projektu'!$B$5,G41+H41-F41,G41-F41))</f>
        <v/>
      </c>
    </row>
    <row r="42" spans="1:11" ht="15.75" thickBot="1">
      <c r="A42" s="73">
        <v>30</v>
      </c>
      <c r="B42" s="65" t="s">
        <v>328</v>
      </c>
      <c r="C42" s="66" t="str">
        <f>IF(A42&gt;'Parametry projektu'!$B$5,"",'Parametry projektu'!AG42)</f>
        <v/>
      </c>
      <c r="D42" s="66" t="str">
        <f>IF(A42&gt;Vstupy!$I$8,"",'Parametry projektu'!AG$54)</f>
        <v/>
      </c>
      <c r="E42" s="67" t="str">
        <f>IF(A42='Parametry projektu'!$B$5,'Parametry projektu'!$C$57,"")</f>
        <v/>
      </c>
      <c r="F42" s="230" t="str">
        <f t="shared" si="0"/>
        <v/>
      </c>
      <c r="G42" s="144" t="str">
        <f t="shared" si="1"/>
        <v/>
      </c>
      <c r="H42" s="144" t="str">
        <f t="shared" si="2"/>
        <v/>
      </c>
      <c r="I42" s="145" t="str">
        <f>IF(C42="","",IF(A42='Parametry projektu'!$B$5,G42+H42-F42,G42-F42))</f>
        <v/>
      </c>
    </row>
    <row r="43" spans="1:11" ht="15.75" thickBot="1">
      <c r="A43" s="74" t="s">
        <v>329</v>
      </c>
      <c r="B43" s="75"/>
      <c r="C43" s="76">
        <f t="shared" ref="C43:I43" si="3">SUM(C13:C42)</f>
        <v>0</v>
      </c>
      <c r="D43" s="76">
        <f t="shared" si="3"/>
        <v>0</v>
      </c>
      <c r="E43" s="77">
        <f t="shared" si="3"/>
        <v>0</v>
      </c>
      <c r="F43" s="78">
        <f t="shared" si="3"/>
        <v>0</v>
      </c>
      <c r="G43" s="231">
        <f t="shared" si="3"/>
        <v>0</v>
      </c>
      <c r="H43" s="78">
        <f t="shared" si="3"/>
        <v>0</v>
      </c>
      <c r="I43" s="79">
        <f t="shared" si="3"/>
        <v>0</v>
      </c>
      <c r="K43" s="71"/>
    </row>
    <row r="44" spans="1:11">
      <c r="A44" s="80"/>
      <c r="B44" s="81"/>
      <c r="C44" s="82"/>
      <c r="D44" s="82"/>
      <c r="E44" s="82"/>
      <c r="F44" s="83"/>
      <c r="G44" s="83"/>
      <c r="H44" s="83"/>
      <c r="I44" s="84"/>
      <c r="K44" s="71"/>
    </row>
    <row r="45" spans="1:11" ht="15.75" thickBot="1">
      <c r="A45" s="85"/>
      <c r="B45" s="86"/>
      <c r="C45" s="87"/>
      <c r="D45" s="87"/>
      <c r="E45" s="87"/>
      <c r="F45" s="87"/>
      <c r="G45" s="87"/>
      <c r="H45" s="87"/>
      <c r="I45" s="88"/>
      <c r="J45" s="89"/>
      <c r="K45" s="89"/>
    </row>
    <row r="46" spans="1:11" ht="16.5" thickBot="1">
      <c r="A46" s="604" t="s">
        <v>330</v>
      </c>
      <c r="B46" s="605"/>
      <c r="C46" s="605"/>
      <c r="D46" s="605"/>
      <c r="E46" s="606"/>
      <c r="F46" s="58"/>
      <c r="G46" s="58"/>
      <c r="H46" s="19"/>
      <c r="I46" s="90"/>
    </row>
    <row r="47" spans="1:11" ht="16.5" thickBot="1">
      <c r="A47" s="610" t="s">
        <v>231</v>
      </c>
      <c r="B47" s="611"/>
      <c r="C47" s="611"/>
      <c r="D47" s="611"/>
      <c r="E47" s="91" t="s">
        <v>331</v>
      </c>
      <c r="F47" s="58"/>
      <c r="G47" s="92"/>
      <c r="H47" s="19"/>
      <c r="I47" s="55"/>
    </row>
    <row r="48" spans="1:11" ht="15.75">
      <c r="A48" s="614" t="s">
        <v>332</v>
      </c>
      <c r="B48" s="615"/>
      <c r="C48" s="615"/>
      <c r="D48" s="615"/>
      <c r="E48" s="93">
        <f>'Parametry projektu'!D25</f>
        <v>0</v>
      </c>
      <c r="F48" s="58"/>
      <c r="G48" s="94"/>
      <c r="H48" s="19"/>
      <c r="I48" s="55"/>
    </row>
    <row r="49" spans="1:9" ht="15.75">
      <c r="A49" s="616" t="s">
        <v>333</v>
      </c>
      <c r="B49" s="617"/>
      <c r="C49" s="617"/>
      <c r="D49" s="617"/>
      <c r="E49" s="93">
        <f>IF(I43&lt;0,0,I43)</f>
        <v>0</v>
      </c>
      <c r="F49" s="58"/>
      <c r="G49" s="94"/>
      <c r="H49" s="19"/>
      <c r="I49" s="55"/>
    </row>
    <row r="50" spans="1:9" ht="15.75">
      <c r="A50" s="612" t="s">
        <v>251</v>
      </c>
      <c r="B50" s="613"/>
      <c r="C50" s="613"/>
      <c r="D50" s="613"/>
      <c r="E50" s="95">
        <f>'Parametry projektu'!C12+'HGE z úvěru'!O9</f>
        <v>0</v>
      </c>
      <c r="F50" s="58"/>
      <c r="G50" s="94"/>
      <c r="H50" s="19"/>
      <c r="I50" s="55"/>
    </row>
    <row r="51" spans="1:9" ht="15.75">
      <c r="A51" s="607" t="s">
        <v>253</v>
      </c>
      <c r="B51" s="599"/>
      <c r="C51" s="599"/>
      <c r="D51" s="599"/>
      <c r="E51" s="96">
        <f>IF(E48-E49&gt;0,E48-E49,0)</f>
        <v>0</v>
      </c>
      <c r="F51" s="58"/>
      <c r="G51" s="97"/>
      <c r="H51" s="98"/>
      <c r="I51" s="55"/>
    </row>
    <row r="52" spans="1:9" ht="16.5" thickBot="1">
      <c r="A52" s="608" t="s">
        <v>334</v>
      </c>
      <c r="B52" s="609"/>
      <c r="C52" s="609"/>
      <c r="D52" s="609"/>
      <c r="E52" s="99">
        <f>IF(E50-E51&gt;0,E50-E51,0)</f>
        <v>0</v>
      </c>
      <c r="F52" s="100"/>
      <c r="G52" s="101"/>
      <c r="H52" s="102"/>
      <c r="I52" s="103"/>
    </row>
    <row r="53" spans="1:9" ht="21" customHeight="1"/>
  </sheetData>
  <sheetProtection algorithmName="SHA-512" hashValue="n0FbZsNFr0Yw59nXvrntPdlWr4h0EX3R411g/qaTSB2qCpwSlVppQgpjyU6lFz/G4Jj9I8xrkkqfX/j1GIewFw==" saltValue="eJpvmYCBDiiiJzIhgexCPA==" spinCount="100000" sheet="1" selectLockedCells="1" selectUnlockedCells="1"/>
  <mergeCells count="17">
    <mergeCell ref="A51:D51"/>
    <mergeCell ref="A52:D52"/>
    <mergeCell ref="A47:D47"/>
    <mergeCell ref="A50:D50"/>
    <mergeCell ref="A48:D48"/>
    <mergeCell ref="A49:D49"/>
    <mergeCell ref="A46:E46"/>
    <mergeCell ref="B4:E4"/>
    <mergeCell ref="B5:E5"/>
    <mergeCell ref="B6:E6"/>
    <mergeCell ref="B8:E8"/>
    <mergeCell ref="K1:O10"/>
    <mergeCell ref="C11:E11"/>
    <mergeCell ref="F11:I11"/>
    <mergeCell ref="B9:E9"/>
    <mergeCell ref="A1:F1"/>
    <mergeCell ref="B7:E7"/>
  </mergeCells>
  <conditionalFormatting sqref="A13:A42">
    <cfRule type="cellIs" dxfId="3" priority="4" stopIfTrue="1" operator="lessThanOrEqual">
      <formula>#REF!</formula>
    </cfRule>
  </conditionalFormatting>
  <conditionalFormatting sqref="E52">
    <cfRule type="cellIs" dxfId="2" priority="1" operator="equal">
      <formula>0</formula>
    </cfRule>
    <cfRule type="cellIs" dxfId="1" priority="2" operator="lessThan">
      <formula>0</formula>
    </cfRule>
    <cfRule type="cellIs" dxfId="0" priority="3" operator="greaterThan">
      <formula>0</formula>
    </cfRule>
  </conditionalFormatting>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A1:BG378"/>
  <sheetViews>
    <sheetView workbookViewId="0"/>
  </sheetViews>
  <sheetFormatPr defaultRowHeight="15"/>
  <cols>
    <col min="2" max="2" width="22.5703125" bestFit="1" customWidth="1"/>
    <col min="3" max="4" width="14.7109375" bestFit="1" customWidth="1"/>
    <col min="5" max="5" width="10.85546875" bestFit="1" customWidth="1"/>
    <col min="8" max="8" width="12.140625" bestFit="1" customWidth="1"/>
    <col min="9" max="9" width="7.5703125" bestFit="1" customWidth="1"/>
    <col min="10" max="10" width="15.85546875" bestFit="1" customWidth="1"/>
    <col min="11" max="11" width="10.42578125" bestFit="1" customWidth="1"/>
    <col min="12" max="12" width="21" bestFit="1" customWidth="1"/>
    <col min="13" max="13" width="14.28515625" bestFit="1" customWidth="1"/>
    <col min="15" max="15" width="22.7109375" bestFit="1" customWidth="1"/>
    <col min="16" max="17" width="14.7109375" bestFit="1" customWidth="1"/>
    <col min="18" max="18" width="10.85546875" bestFit="1" customWidth="1"/>
    <col min="19" max="19" width="14.140625" bestFit="1" customWidth="1"/>
    <col min="22" max="22" width="7.5703125" bestFit="1" customWidth="1"/>
    <col min="23" max="23" width="15.85546875" bestFit="1" customWidth="1"/>
    <col min="24" max="24" width="11.42578125" bestFit="1" customWidth="1"/>
    <col min="25" max="25" width="21" bestFit="1" customWidth="1"/>
    <col min="26" max="26" width="14.28515625" bestFit="1" customWidth="1"/>
    <col min="28" max="28" width="23.42578125" customWidth="1"/>
    <col min="29" max="29" width="17.5703125" customWidth="1"/>
    <col min="30" max="30" width="16.140625" customWidth="1"/>
    <col min="31" max="31" width="10.140625" bestFit="1" customWidth="1"/>
    <col min="33" max="33" width="10.140625" bestFit="1" customWidth="1"/>
    <col min="35" max="35" width="7.28515625" customWidth="1"/>
    <col min="36" max="39" width="14.42578125" customWidth="1"/>
    <col min="41" max="41" width="23.5703125" customWidth="1"/>
    <col min="42" max="42" width="19.42578125" customWidth="1"/>
    <col min="43" max="43" width="18.140625" customWidth="1"/>
    <col min="48" max="48" width="7.7109375" customWidth="1"/>
    <col min="49" max="50" width="13" customWidth="1"/>
    <col min="51" max="51" width="22.28515625" customWidth="1"/>
    <col min="52" max="52" width="14.7109375" customWidth="1"/>
    <col min="55" max="55" width="19.28515625" bestFit="1" customWidth="1"/>
    <col min="56" max="56" width="29.28515625" customWidth="1"/>
  </cols>
  <sheetData>
    <row r="1" spans="1:56">
      <c r="A1" s="16"/>
      <c r="B1" s="17"/>
      <c r="C1" s="17"/>
      <c r="D1" s="17"/>
      <c r="E1" s="17"/>
      <c r="F1" s="17"/>
      <c r="G1" s="17"/>
      <c r="H1" s="17"/>
      <c r="I1" s="17"/>
      <c r="J1" s="17"/>
      <c r="K1" s="17"/>
      <c r="L1" s="17"/>
      <c r="M1" s="17"/>
      <c r="N1" s="17"/>
      <c r="O1" s="17"/>
      <c r="P1" s="17"/>
      <c r="Q1" s="17"/>
      <c r="R1" s="17"/>
      <c r="S1" s="17"/>
      <c r="T1" s="17"/>
      <c r="U1" s="17"/>
      <c r="V1" s="17"/>
      <c r="W1" s="17"/>
      <c r="X1" s="17"/>
      <c r="Y1" s="17"/>
      <c r="Z1" s="17"/>
      <c r="AA1" s="19"/>
      <c r="AB1" s="17"/>
      <c r="AC1" s="17"/>
      <c r="AD1" s="18"/>
    </row>
    <row r="2" spans="1:56">
      <c r="A2" s="3"/>
      <c r="B2" s="618" t="s">
        <v>335</v>
      </c>
      <c r="C2" s="619"/>
      <c r="D2" s="619"/>
      <c r="E2" s="619"/>
      <c r="F2" s="620" t="s">
        <v>336</v>
      </c>
      <c r="G2" s="621"/>
      <c r="H2" s="618" t="s">
        <v>337</v>
      </c>
      <c r="I2" s="619"/>
      <c r="J2" s="619"/>
      <c r="K2" s="619"/>
      <c r="L2" s="620" t="s">
        <v>336</v>
      </c>
      <c r="M2" s="621"/>
      <c r="N2" s="19"/>
      <c r="O2" s="19"/>
      <c r="P2" s="19"/>
      <c r="Q2" s="19"/>
      <c r="R2" s="19"/>
      <c r="S2" s="19"/>
      <c r="T2" s="19"/>
      <c r="U2" s="19"/>
      <c r="V2" s="19"/>
      <c r="W2" s="19"/>
      <c r="X2" s="19"/>
      <c r="Y2" s="19"/>
      <c r="Z2" s="19"/>
      <c r="AA2" s="19"/>
      <c r="AB2" s="19"/>
      <c r="AC2" s="19"/>
      <c r="AD2" s="15"/>
    </row>
    <row r="3" spans="1:56">
      <c r="A3" s="3"/>
      <c r="B3" s="637" t="s">
        <v>338</v>
      </c>
      <c r="C3" s="638"/>
      <c r="D3" s="638"/>
      <c r="E3" s="638"/>
      <c r="F3" s="626">
        <f>'Parametry projektu'!C13</f>
        <v>0</v>
      </c>
      <c r="G3" s="627"/>
      <c r="H3" s="637" t="s">
        <v>338</v>
      </c>
      <c r="I3" s="638"/>
      <c r="J3" s="638"/>
      <c r="K3" s="638"/>
      <c r="L3" s="626">
        <f>'Parametry projektu'!C15</f>
        <v>0</v>
      </c>
      <c r="M3" s="627"/>
      <c r="N3" s="19"/>
      <c r="O3" s="19"/>
      <c r="P3" s="19"/>
      <c r="Q3" s="19"/>
      <c r="R3" s="19"/>
      <c r="S3" s="19"/>
      <c r="T3" s="19"/>
      <c r="U3" s="19"/>
      <c r="V3" s="19"/>
      <c r="W3" s="19"/>
      <c r="X3" s="19"/>
      <c r="Y3" s="19"/>
      <c r="Z3" s="19"/>
      <c r="AA3" s="19"/>
      <c r="AB3" s="19"/>
      <c r="AC3" s="19"/>
      <c r="AD3" s="15"/>
    </row>
    <row r="4" spans="1:56" ht="15.75" thickBot="1">
      <c r="A4" s="3"/>
      <c r="B4" s="637" t="s">
        <v>339</v>
      </c>
      <c r="C4" s="638"/>
      <c r="D4" s="638"/>
      <c r="E4" s="638"/>
      <c r="F4" s="628">
        <f>'Parametry projektu'!B5</f>
        <v>0</v>
      </c>
      <c r="G4" s="639"/>
      <c r="H4" s="637" t="s">
        <v>339</v>
      </c>
      <c r="I4" s="638"/>
      <c r="J4" s="638"/>
      <c r="K4" s="638"/>
      <c r="L4" s="628">
        <f>'Parametry projektu'!K17</f>
        <v>0</v>
      </c>
      <c r="M4" s="639"/>
      <c r="N4" s="19"/>
      <c r="O4" s="19"/>
      <c r="P4" s="19"/>
      <c r="Q4" s="19"/>
      <c r="R4" s="19"/>
      <c r="S4" s="19"/>
      <c r="T4" s="19"/>
      <c r="U4" s="19"/>
      <c r="V4" s="19"/>
      <c r="W4" s="19"/>
      <c r="X4" s="19"/>
      <c r="Y4" s="19"/>
      <c r="Z4" s="19"/>
      <c r="AA4" s="19"/>
      <c r="AB4" s="19"/>
      <c r="AC4" s="19"/>
      <c r="AD4" s="15"/>
    </row>
    <row r="5" spans="1:56" ht="15.75" thickBot="1">
      <c r="A5" s="3"/>
      <c r="B5" s="630" t="s">
        <v>340</v>
      </c>
      <c r="C5" s="631"/>
      <c r="D5" s="631"/>
      <c r="E5" s="631"/>
      <c r="F5" s="632">
        <v>12</v>
      </c>
      <c r="G5" s="633"/>
      <c r="H5" s="630" t="s">
        <v>340</v>
      </c>
      <c r="I5" s="631"/>
      <c r="J5" s="631"/>
      <c r="K5" s="631"/>
      <c r="L5" s="632">
        <v>12</v>
      </c>
      <c r="M5" s="633"/>
      <c r="N5" s="19"/>
      <c r="O5" s="31" t="s">
        <v>341</v>
      </c>
      <c r="P5" s="19"/>
      <c r="Q5" s="19"/>
      <c r="R5" s="19"/>
      <c r="S5" s="19"/>
      <c r="T5" s="19"/>
      <c r="U5" s="19"/>
      <c r="V5" s="19"/>
      <c r="W5" s="19"/>
      <c r="X5" s="19"/>
      <c r="Y5" s="19"/>
      <c r="Z5" s="19"/>
      <c r="AA5" s="19"/>
      <c r="AB5" s="19"/>
      <c r="AC5" s="19"/>
      <c r="AD5" s="15"/>
    </row>
    <row r="6" spans="1:56">
      <c r="A6" s="3"/>
      <c r="B6" s="618" t="s">
        <v>342</v>
      </c>
      <c r="C6" s="619"/>
      <c r="D6" s="619"/>
      <c r="E6" s="619"/>
      <c r="F6" s="619"/>
      <c r="G6" s="143" t="s">
        <v>343</v>
      </c>
      <c r="H6" s="640" t="s">
        <v>344</v>
      </c>
      <c r="I6" s="641"/>
      <c r="J6" s="641"/>
      <c r="K6" s="641"/>
      <c r="L6" s="642">
        <f>'Parametry projektu'!J17</f>
        <v>0</v>
      </c>
      <c r="M6" s="643"/>
      <c r="N6" s="19"/>
      <c r="O6" s="41">
        <f>BC378</f>
        <v>0</v>
      </c>
      <c r="P6" s="35">
        <v>728713.78855514573</v>
      </c>
      <c r="Q6" s="19"/>
      <c r="R6" s="19"/>
      <c r="S6" s="19"/>
      <c r="T6" s="19"/>
      <c r="U6" s="19"/>
      <c r="V6" s="19"/>
      <c r="W6" s="19"/>
      <c r="X6" s="19"/>
      <c r="Y6" s="19"/>
      <c r="Z6" s="19"/>
      <c r="AA6" s="19"/>
      <c r="AB6" s="19"/>
      <c r="AC6" s="19"/>
      <c r="AD6" s="15"/>
    </row>
    <row r="7" spans="1:56" ht="15.75" thickBot="1">
      <c r="A7" s="3"/>
      <c r="B7" s="651" t="s">
        <v>345</v>
      </c>
      <c r="C7" s="652"/>
      <c r="D7" s="652"/>
      <c r="E7" s="652"/>
      <c r="F7" s="652"/>
      <c r="G7" s="32">
        <f>'Parametry projektu'!J11</f>
        <v>3.5400000000000001E-2</v>
      </c>
      <c r="H7" s="19"/>
      <c r="I7" s="19"/>
      <c r="J7" s="19"/>
      <c r="K7" s="19"/>
      <c r="L7" s="19"/>
      <c r="M7" s="19"/>
      <c r="N7" s="19"/>
      <c r="O7" s="19"/>
      <c r="P7" s="19"/>
      <c r="Q7" s="19"/>
      <c r="R7" s="19"/>
      <c r="S7" s="19"/>
      <c r="T7" s="19"/>
      <c r="U7" s="19"/>
      <c r="V7" s="19"/>
      <c r="W7" s="19"/>
      <c r="X7" s="19"/>
      <c r="Y7" s="19"/>
      <c r="Z7" s="19"/>
      <c r="AA7" s="19"/>
      <c r="AB7" s="19"/>
      <c r="AC7" s="19"/>
      <c r="AD7" s="15"/>
    </row>
    <row r="8" spans="1:56" ht="15.75" thickBot="1">
      <c r="A8" s="3"/>
      <c r="B8" s="637" t="s">
        <v>201</v>
      </c>
      <c r="C8" s="638"/>
      <c r="D8" s="638"/>
      <c r="E8" s="638"/>
      <c r="F8" s="638"/>
      <c r="G8" s="7">
        <f>'Parametry projektu'!J14</f>
        <v>0.03</v>
      </c>
      <c r="H8" s="618" t="s">
        <v>346</v>
      </c>
      <c r="I8" s="619"/>
      <c r="J8" s="619"/>
      <c r="K8" s="619"/>
      <c r="L8" s="620" t="s">
        <v>347</v>
      </c>
      <c r="M8" s="621"/>
      <c r="N8" s="19"/>
      <c r="O8" s="31" t="s">
        <v>348</v>
      </c>
      <c r="P8" s="19"/>
      <c r="Q8" s="19"/>
      <c r="R8" s="19"/>
      <c r="S8" s="19"/>
      <c r="T8" s="19"/>
      <c r="U8" s="19"/>
      <c r="V8" s="19"/>
      <c r="W8" s="19"/>
      <c r="X8" s="19"/>
      <c r="Y8" s="19"/>
      <c r="Z8" s="19"/>
      <c r="AA8" s="19"/>
      <c r="AB8" s="19"/>
      <c r="AC8" s="19"/>
      <c r="AD8" s="15"/>
    </row>
    <row r="9" spans="1:56">
      <c r="A9" s="3"/>
      <c r="B9" s="653" t="s">
        <v>349</v>
      </c>
      <c r="C9" s="654"/>
      <c r="D9" s="654"/>
      <c r="E9" s="654"/>
      <c r="F9" s="654"/>
      <c r="G9" s="14">
        <f>'Parametry projektu'!J15</f>
        <v>0.01</v>
      </c>
      <c r="H9" s="146" t="s">
        <v>350</v>
      </c>
      <c r="I9" s="36"/>
      <c r="J9" s="36"/>
      <c r="K9" s="36"/>
      <c r="L9" s="626">
        <f>'Parametry projektu'!C16</f>
        <v>0</v>
      </c>
      <c r="M9" s="627"/>
      <c r="N9" s="19"/>
      <c r="O9" s="30">
        <f>BD378</f>
        <v>0</v>
      </c>
      <c r="P9" s="19"/>
      <c r="Q9" s="19"/>
      <c r="R9" s="19"/>
      <c r="S9" s="19"/>
      <c r="T9" s="19"/>
      <c r="U9" s="19"/>
      <c r="V9" s="19"/>
      <c r="W9" s="19"/>
      <c r="X9" s="19"/>
      <c r="Y9" s="19"/>
      <c r="Z9" s="19"/>
      <c r="AA9" s="19"/>
      <c r="AB9" s="19"/>
      <c r="AC9" s="19"/>
      <c r="AD9" s="15"/>
    </row>
    <row r="10" spans="1:56">
      <c r="A10" s="3"/>
      <c r="B10" s="637" t="s">
        <v>351</v>
      </c>
      <c r="C10" s="638"/>
      <c r="D10" s="638"/>
      <c r="E10" s="638"/>
      <c r="F10" s="638"/>
      <c r="G10" s="48">
        <f>'Parametry projektu'!J12</f>
        <v>6.0000000000000001E-3</v>
      </c>
      <c r="H10" s="146" t="s">
        <v>339</v>
      </c>
      <c r="I10" s="36"/>
      <c r="J10" s="36"/>
      <c r="K10" s="36"/>
      <c r="L10" s="628">
        <f>'Parametry projektu'!K18</f>
        <v>0</v>
      </c>
      <c r="M10" s="629"/>
      <c r="N10" s="19"/>
      <c r="O10" s="19"/>
      <c r="P10" s="19"/>
      <c r="Q10" s="19"/>
      <c r="R10" s="19"/>
      <c r="S10" s="19"/>
      <c r="T10" s="19"/>
      <c r="U10" s="19"/>
      <c r="V10" s="19"/>
      <c r="W10" s="19"/>
      <c r="X10" s="19"/>
      <c r="Y10" s="19"/>
      <c r="Z10" s="19"/>
      <c r="AA10" s="19"/>
      <c r="AB10" s="19"/>
      <c r="AC10" s="19"/>
      <c r="AD10" s="15"/>
    </row>
    <row r="11" spans="1:56">
      <c r="A11" s="3"/>
      <c r="B11" s="655" t="s">
        <v>352</v>
      </c>
      <c r="C11" s="656"/>
      <c r="D11" s="656"/>
      <c r="E11" s="656"/>
      <c r="F11" s="656"/>
      <c r="G11" s="33">
        <f>'Parametry projektu'!J13</f>
        <v>4.1399999999999999E-2</v>
      </c>
      <c r="H11" s="630" t="s">
        <v>340</v>
      </c>
      <c r="I11" s="631"/>
      <c r="J11" s="631"/>
      <c r="K11" s="631"/>
      <c r="L11" s="632">
        <v>12</v>
      </c>
      <c r="M11" s="633"/>
      <c r="N11" s="19"/>
      <c r="O11" s="19"/>
      <c r="P11" s="19"/>
      <c r="Q11" s="19"/>
      <c r="R11" s="19"/>
      <c r="S11" s="19"/>
      <c r="T11" s="19"/>
      <c r="U11" s="19"/>
      <c r="V11" s="19"/>
      <c r="W11" s="19"/>
      <c r="X11" s="19"/>
      <c r="Y11" s="19"/>
      <c r="Z11" s="19"/>
      <c r="AA11" s="19"/>
      <c r="AB11" s="19"/>
      <c r="AC11" s="19"/>
      <c r="AD11" s="15"/>
    </row>
    <row r="12" spans="1:56">
      <c r="A12" s="3"/>
      <c r="B12" s="630" t="s">
        <v>353</v>
      </c>
      <c r="C12" s="631"/>
      <c r="D12" s="631"/>
      <c r="E12" s="631"/>
      <c r="F12" s="631"/>
      <c r="G12" s="34">
        <f>'Parametry projektu'!J16</f>
        <v>4.5400000000000003E-2</v>
      </c>
      <c r="H12" s="622" t="s">
        <v>344</v>
      </c>
      <c r="I12" s="623"/>
      <c r="J12" s="623"/>
      <c r="K12" s="623"/>
      <c r="L12" s="624">
        <f>'Parametry projektu'!J18</f>
        <v>0</v>
      </c>
      <c r="M12" s="625"/>
      <c r="N12" s="19"/>
      <c r="O12" s="19"/>
      <c r="P12" s="19"/>
      <c r="Q12" s="19"/>
      <c r="R12" s="19"/>
      <c r="S12" s="19"/>
      <c r="T12" s="19"/>
      <c r="U12" s="19"/>
      <c r="V12" s="19"/>
      <c r="W12" s="19"/>
      <c r="X12" s="19"/>
      <c r="Y12" s="19"/>
      <c r="Z12" s="19"/>
      <c r="AA12" s="19"/>
      <c r="AB12" s="19"/>
      <c r="AC12" s="19"/>
      <c r="AD12" s="15"/>
    </row>
    <row r="13" spans="1:56">
      <c r="A13" s="3"/>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5"/>
    </row>
    <row r="14" spans="1:56">
      <c r="A14" s="3"/>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5"/>
    </row>
    <row r="15" spans="1:56">
      <c r="A15" s="3"/>
      <c r="B15" s="681" t="s">
        <v>354</v>
      </c>
      <c r="C15" s="682"/>
      <c r="D15" s="682"/>
      <c r="E15" s="682"/>
      <c r="F15" s="682"/>
      <c r="G15" s="682"/>
      <c r="H15" s="682"/>
      <c r="I15" s="682"/>
      <c r="J15" s="682"/>
      <c r="K15" s="682"/>
      <c r="L15" s="682"/>
      <c r="M15" s="683"/>
      <c r="N15" s="3"/>
      <c r="O15" s="672" t="s">
        <v>352</v>
      </c>
      <c r="P15" s="673"/>
      <c r="Q15" s="673"/>
      <c r="R15" s="673"/>
      <c r="S15" s="673"/>
      <c r="T15" s="673"/>
      <c r="U15" s="673"/>
      <c r="V15" s="673"/>
      <c r="W15" s="673"/>
      <c r="X15" s="673"/>
      <c r="Y15" s="673"/>
      <c r="Z15" s="674"/>
      <c r="AA15" s="3"/>
      <c r="AB15" s="647" t="s">
        <v>349</v>
      </c>
      <c r="AC15" s="648"/>
      <c r="AD15" s="648"/>
      <c r="AE15" s="648"/>
      <c r="AF15" s="648"/>
      <c r="AG15" s="648"/>
      <c r="AH15" s="648"/>
      <c r="AI15" s="648"/>
      <c r="AJ15" s="648"/>
      <c r="AK15" s="648"/>
      <c r="AL15" s="648"/>
      <c r="AM15" s="649"/>
      <c r="AN15" s="19"/>
      <c r="AO15" s="650" t="s">
        <v>355</v>
      </c>
      <c r="AP15" s="650"/>
      <c r="AQ15" s="650"/>
      <c r="AR15" s="650"/>
      <c r="AS15" s="650"/>
      <c r="AT15" s="650"/>
      <c r="AU15" s="650"/>
      <c r="AV15" s="650"/>
      <c r="AW15" s="650"/>
      <c r="AX15" s="650"/>
      <c r="AY15" s="650"/>
      <c r="AZ15" s="650"/>
      <c r="BA15" s="19"/>
      <c r="BB15" s="19"/>
      <c r="BC15" s="19"/>
      <c r="BD15" s="15"/>
    </row>
    <row r="16" spans="1:56">
      <c r="A16" s="3"/>
      <c r="B16" s="216" t="s">
        <v>356</v>
      </c>
      <c r="C16" s="684">
        <f>L10*L11</f>
        <v>0</v>
      </c>
      <c r="D16" s="685"/>
      <c r="E16" s="174">
        <f>VALUE(C16)</f>
        <v>0</v>
      </c>
      <c r="F16" s="19"/>
      <c r="G16" s="19"/>
      <c r="H16" s="19"/>
      <c r="I16" s="219" t="s">
        <v>357</v>
      </c>
      <c r="J16" s="219" t="s">
        <v>358</v>
      </c>
      <c r="K16" s="219" t="s">
        <v>359</v>
      </c>
      <c r="L16" s="219" t="s">
        <v>360</v>
      </c>
      <c r="M16" s="219" t="s">
        <v>361</v>
      </c>
      <c r="N16" s="3"/>
      <c r="O16" s="154" t="s">
        <v>356</v>
      </c>
      <c r="P16" s="675">
        <f>L4*L5</f>
        <v>0</v>
      </c>
      <c r="Q16" s="676"/>
      <c r="R16" s="159">
        <f>VALUE(P16)</f>
        <v>0</v>
      </c>
      <c r="S16" s="19"/>
      <c r="T16" s="19"/>
      <c r="U16" s="19"/>
      <c r="V16" s="219" t="s">
        <v>357</v>
      </c>
      <c r="W16" s="219" t="s">
        <v>358</v>
      </c>
      <c r="X16" s="219" t="s">
        <v>359</v>
      </c>
      <c r="Y16" s="219" t="s">
        <v>360</v>
      </c>
      <c r="Z16" s="219" t="s">
        <v>361</v>
      </c>
      <c r="AA16" s="3"/>
      <c r="AB16" s="215" t="s">
        <v>356</v>
      </c>
      <c r="AC16" s="670">
        <f>F4*F5</f>
        <v>0</v>
      </c>
      <c r="AD16" s="671"/>
      <c r="AE16" s="42">
        <f>VALUE(AC16)</f>
        <v>0</v>
      </c>
      <c r="AF16" s="19"/>
      <c r="AG16" s="19"/>
      <c r="AH16" s="19"/>
      <c r="AI16" s="219" t="s">
        <v>357</v>
      </c>
      <c r="AJ16" s="219" t="s">
        <v>358</v>
      </c>
      <c r="AK16" s="219" t="s">
        <v>359</v>
      </c>
      <c r="AL16" s="219" t="s">
        <v>360</v>
      </c>
      <c r="AM16" s="219" t="s">
        <v>361</v>
      </c>
      <c r="AN16" s="19"/>
      <c r="AO16" s="24" t="s">
        <v>356</v>
      </c>
      <c r="AP16" s="657">
        <f>F4*F5</f>
        <v>0</v>
      </c>
      <c r="AQ16" s="658"/>
      <c r="AR16" s="43">
        <f>VALUE(AP16)</f>
        <v>0</v>
      </c>
      <c r="AS16" s="626"/>
      <c r="AT16" s="626"/>
      <c r="AU16" s="19"/>
      <c r="AV16" s="219" t="s">
        <v>357</v>
      </c>
      <c r="AW16" s="219" t="s">
        <v>358</v>
      </c>
      <c r="AX16" s="219" t="s">
        <v>359</v>
      </c>
      <c r="AY16" s="219" t="s">
        <v>360</v>
      </c>
      <c r="AZ16" s="219" t="s">
        <v>361</v>
      </c>
      <c r="BA16" s="19"/>
      <c r="BB16" s="19"/>
      <c r="BC16" s="220" t="s">
        <v>362</v>
      </c>
      <c r="BD16" s="220" t="s">
        <v>363</v>
      </c>
    </row>
    <row r="17" spans="1:59">
      <c r="A17" s="3"/>
      <c r="B17" s="169" t="s">
        <v>364</v>
      </c>
      <c r="C17" s="686">
        <f>IF(C25=0,0,-PMT(C24,C25,C26))</f>
        <v>0</v>
      </c>
      <c r="D17" s="687"/>
      <c r="E17" s="40"/>
      <c r="F17" s="19"/>
      <c r="G17" s="19"/>
      <c r="H17" s="19"/>
      <c r="I17" s="1">
        <v>0</v>
      </c>
      <c r="J17" s="1">
        <v>0</v>
      </c>
      <c r="K17" s="1">
        <v>0</v>
      </c>
      <c r="L17" s="1">
        <v>0</v>
      </c>
      <c r="M17" s="9">
        <f>L9</f>
        <v>0</v>
      </c>
      <c r="N17" s="3"/>
      <c r="O17" s="154" t="s">
        <v>365</v>
      </c>
      <c r="P17" s="677">
        <f>IF(P25=0,0,-PMT(P24,MAX(AE16,R16),P26))</f>
        <v>0</v>
      </c>
      <c r="Q17" s="678"/>
      <c r="R17" s="40"/>
      <c r="S17" s="199"/>
      <c r="T17" s="19"/>
      <c r="U17" s="19"/>
      <c r="V17" s="1">
        <v>0</v>
      </c>
      <c r="W17" s="1">
        <v>0</v>
      </c>
      <c r="X17" s="1">
        <v>0</v>
      </c>
      <c r="Y17" s="1">
        <v>0</v>
      </c>
      <c r="Z17" s="9">
        <f>L3</f>
        <v>0</v>
      </c>
      <c r="AA17" s="3"/>
      <c r="AB17" s="10" t="s">
        <v>364</v>
      </c>
      <c r="AC17" s="667">
        <f>IF(AC25=0,0,-PMT(AC24,AC25,AC26))</f>
        <v>0</v>
      </c>
      <c r="AD17" s="668"/>
      <c r="AE17" s="19"/>
      <c r="AF17" s="19"/>
      <c r="AG17" s="19"/>
      <c r="AH17" s="19"/>
      <c r="AI17" s="1">
        <v>0</v>
      </c>
      <c r="AJ17" s="1">
        <v>0</v>
      </c>
      <c r="AK17" s="1">
        <v>0</v>
      </c>
      <c r="AL17" s="1">
        <v>0</v>
      </c>
      <c r="AM17" s="9">
        <f>F3</f>
        <v>0</v>
      </c>
      <c r="AN17" s="19"/>
      <c r="AO17" s="24" t="s">
        <v>364</v>
      </c>
      <c r="AP17" s="659" t="e">
        <f>-PMT(AP24,AP25,AP26)</f>
        <v>#NUM!</v>
      </c>
      <c r="AQ17" s="660"/>
      <c r="AR17" s="36"/>
      <c r="AS17" s="645"/>
      <c r="AT17" s="645"/>
      <c r="AU17" s="19"/>
      <c r="AV17" s="1">
        <v>0</v>
      </c>
      <c r="AW17" s="1">
        <v>0</v>
      </c>
      <c r="AX17" s="1">
        <v>0</v>
      </c>
      <c r="AY17" s="1">
        <v>0</v>
      </c>
      <c r="AZ17" s="9">
        <f>F3</f>
        <v>0</v>
      </c>
      <c r="BA17" s="19"/>
      <c r="BB17" s="19"/>
      <c r="BC17" s="1">
        <v>0</v>
      </c>
      <c r="BD17" s="1">
        <v>0</v>
      </c>
    </row>
    <row r="18" spans="1:59">
      <c r="A18" s="3"/>
      <c r="B18" s="169" t="s">
        <v>366</v>
      </c>
      <c r="C18" s="686">
        <f>SUM(K18:K377)</f>
        <v>0</v>
      </c>
      <c r="D18" s="687"/>
      <c r="E18" s="36"/>
      <c r="F18" s="645"/>
      <c r="G18" s="645"/>
      <c r="H18" s="19"/>
      <c r="I18" s="1">
        <v>1</v>
      </c>
      <c r="J18" s="9">
        <f>IF(I18&gt;$E$16,0,$C$17)</f>
        <v>0</v>
      </c>
      <c r="K18" s="9">
        <f>M17*$C$24</f>
        <v>0</v>
      </c>
      <c r="L18" s="9">
        <f>J18-K18</f>
        <v>0</v>
      </c>
      <c r="M18" s="9">
        <f>M17-L18</f>
        <v>0</v>
      </c>
      <c r="N18" s="3"/>
      <c r="O18" s="154" t="s">
        <v>366</v>
      </c>
      <c r="P18" s="677">
        <f>SUM(X18:X377)</f>
        <v>0</v>
      </c>
      <c r="Q18" s="678"/>
      <c r="R18" s="36"/>
      <c r="S18" s="645"/>
      <c r="T18" s="645"/>
      <c r="U18" s="19"/>
      <c r="V18" s="1">
        <v>1</v>
      </c>
      <c r="W18" s="9">
        <f>IF(V18&gt;MAX($R$16,$AE$16),0,$P$17)</f>
        <v>0</v>
      </c>
      <c r="X18" s="9">
        <f>Z17*$P$24</f>
        <v>0</v>
      </c>
      <c r="Y18" s="9">
        <f>W18-X18</f>
        <v>0</v>
      </c>
      <c r="Z18" s="9">
        <f>Z17-Y18</f>
        <v>0</v>
      </c>
      <c r="AA18" s="3"/>
      <c r="AB18" s="10" t="s">
        <v>366</v>
      </c>
      <c r="AC18" s="667">
        <f>SUM(AK18:AK377)</f>
        <v>0</v>
      </c>
      <c r="AD18" s="668"/>
      <c r="AE18" s="36"/>
      <c r="AF18" s="645"/>
      <c r="AG18" s="645"/>
      <c r="AH18" s="19"/>
      <c r="AI18" s="1">
        <v>1</v>
      </c>
      <c r="AJ18" s="9">
        <f>IF(AI18&gt;$AE$16,0,$AC$17)</f>
        <v>0</v>
      </c>
      <c r="AK18" s="9">
        <f>AM17*$AC$24</f>
        <v>0</v>
      </c>
      <c r="AL18" s="9">
        <f>AJ18-AK18</f>
        <v>0</v>
      </c>
      <c r="AM18" s="9">
        <f>AM17-AL18</f>
        <v>0</v>
      </c>
      <c r="AN18" s="19"/>
      <c r="AO18" s="24" t="s">
        <v>366</v>
      </c>
      <c r="AP18" s="659">
        <f>SUM(AX18:AX378)</f>
        <v>0</v>
      </c>
      <c r="AQ18" s="660"/>
      <c r="AR18" s="19"/>
      <c r="AS18" s="646"/>
      <c r="AT18" s="646"/>
      <c r="AU18" s="19"/>
      <c r="AV18" s="1">
        <v>1</v>
      </c>
      <c r="AW18" s="9">
        <f>IF(AV18&gt;$AR$16,0,$AP$17)</f>
        <v>0</v>
      </c>
      <c r="AX18" s="9">
        <f t="shared" ref="AX18:AX81" si="0">AZ17*$AP$24</f>
        <v>0</v>
      </c>
      <c r="AY18" s="9">
        <f>AW18-AX18</f>
        <v>0</v>
      </c>
      <c r="AZ18" s="9">
        <f>AZ17-AY18</f>
        <v>0</v>
      </c>
      <c r="BA18" s="19"/>
      <c r="BB18" s="19"/>
      <c r="BC18" s="9">
        <f>AX18-AK18</f>
        <v>0</v>
      </c>
      <c r="BD18" s="9">
        <f>BC18/(1+$G$12/12)^AV18</f>
        <v>0</v>
      </c>
    </row>
    <row r="19" spans="1:59">
      <c r="A19" s="3"/>
      <c r="B19" s="170" t="s">
        <v>367</v>
      </c>
      <c r="C19" s="688">
        <f>SUM(L18:L377)</f>
        <v>0</v>
      </c>
      <c r="D19" s="689"/>
      <c r="E19" s="19"/>
      <c r="F19" s="19"/>
      <c r="G19" s="19"/>
      <c r="H19" s="19"/>
      <c r="I19" s="1">
        <v>2</v>
      </c>
      <c r="J19" s="9">
        <f t="shared" ref="J19:J82" si="1">IF(I19&gt;$E$16,0,$C$17)</f>
        <v>0</v>
      </c>
      <c r="K19" s="9">
        <f t="shared" ref="K19:K82" si="2">M18*$C$24</f>
        <v>0</v>
      </c>
      <c r="L19" s="9">
        <f>J19-K19</f>
        <v>0</v>
      </c>
      <c r="M19" s="9">
        <f t="shared" ref="M19:M82" si="3">M18-L19</f>
        <v>0</v>
      </c>
      <c r="N19" s="3"/>
      <c r="O19" s="155" t="s">
        <v>367</v>
      </c>
      <c r="P19" s="679">
        <f>SUM(Y18:Y377)</f>
        <v>0</v>
      </c>
      <c r="Q19" s="680"/>
      <c r="R19" s="19"/>
      <c r="S19" s="19"/>
      <c r="T19" s="19"/>
      <c r="U19" s="19"/>
      <c r="V19" s="1">
        <v>2</v>
      </c>
      <c r="W19" s="9">
        <f>IF(V19&gt;MAX($R$16,$AE$16),0,$P$17)</f>
        <v>0</v>
      </c>
      <c r="X19" s="9">
        <f t="shared" ref="X19:X82" si="4">Z18*$P$24</f>
        <v>0</v>
      </c>
      <c r="Y19" s="9">
        <f>W19-X19</f>
        <v>0</v>
      </c>
      <c r="Z19" s="9">
        <f t="shared" ref="Z19:Z82" si="5">Z18-Y19</f>
        <v>0</v>
      </c>
      <c r="AA19" s="3"/>
      <c r="AB19" s="21" t="s">
        <v>367</v>
      </c>
      <c r="AC19" s="665">
        <f>SUM(AL18:AL377)</f>
        <v>0</v>
      </c>
      <c r="AD19" s="666"/>
      <c r="AE19" s="19"/>
      <c r="AF19" s="19"/>
      <c r="AG19" s="19"/>
      <c r="AH19" s="19"/>
      <c r="AI19" s="1">
        <v>2</v>
      </c>
      <c r="AJ19" s="9">
        <f>IF(AI19&gt;$AE$16,0,$AC$17)</f>
        <v>0</v>
      </c>
      <c r="AK19" s="9">
        <f t="shared" ref="AK19:AK81" si="6">AM18*$AC$24</f>
        <v>0</v>
      </c>
      <c r="AL19" s="9">
        <f>AJ19-AK19</f>
        <v>0</v>
      </c>
      <c r="AM19" s="9">
        <f t="shared" ref="AM19:AM82" si="7">AM18-AL19</f>
        <v>0</v>
      </c>
      <c r="AN19" s="19"/>
      <c r="AO19" s="25" t="s">
        <v>367</v>
      </c>
      <c r="AP19" s="661">
        <f>SUM(AY18:AY378)</f>
        <v>0</v>
      </c>
      <c r="AQ19" s="662"/>
      <c r="AR19" s="19"/>
      <c r="AS19" s="646"/>
      <c r="AT19" s="646"/>
      <c r="AU19" s="19"/>
      <c r="AV19" s="1">
        <v>2</v>
      </c>
      <c r="AW19" s="9">
        <f t="shared" ref="AW19:AW82" si="8">IF(AV19&gt;$AR$16,0,$AP$17)</f>
        <v>0</v>
      </c>
      <c r="AX19" s="9">
        <f t="shared" si="0"/>
        <v>0</v>
      </c>
      <c r="AY19" s="9">
        <f t="shared" ref="AY19:AY82" si="9">AW19-AX19</f>
        <v>0</v>
      </c>
      <c r="AZ19" s="9">
        <f t="shared" ref="AZ19:AZ82" si="10">AZ18-AY19</f>
        <v>0</v>
      </c>
      <c r="BA19" s="19"/>
      <c r="BB19" s="19"/>
      <c r="BC19" s="9">
        <f t="shared" ref="BC19:BC82" si="11">AX19-AK19</f>
        <v>0</v>
      </c>
      <c r="BD19" s="9">
        <f t="shared" ref="BD19:BD82" si="12">BC19/(1+$G$12/12)^AV19</f>
        <v>0</v>
      </c>
    </row>
    <row r="20" spans="1:59">
      <c r="A20" s="3"/>
      <c r="B20" s="171" t="s">
        <v>368</v>
      </c>
      <c r="C20" s="172"/>
      <c r="D20" s="173">
        <f>SUM(C18:D19)</f>
        <v>0</v>
      </c>
      <c r="E20" s="19"/>
      <c r="F20" s="19"/>
      <c r="G20" s="19"/>
      <c r="H20" s="19"/>
      <c r="I20" s="1">
        <v>3</v>
      </c>
      <c r="J20" s="9">
        <f t="shared" si="1"/>
        <v>0</v>
      </c>
      <c r="K20" s="9">
        <f t="shared" si="2"/>
        <v>0</v>
      </c>
      <c r="L20" s="9">
        <f t="shared" ref="L20:L83" si="13">J20-K20</f>
        <v>0</v>
      </c>
      <c r="M20" s="9">
        <f t="shared" si="3"/>
        <v>0</v>
      </c>
      <c r="N20" s="3"/>
      <c r="O20" s="156" t="s">
        <v>368</v>
      </c>
      <c r="P20" s="157"/>
      <c r="Q20" s="158">
        <f>SUM(P18:Q19)</f>
        <v>0</v>
      </c>
      <c r="R20" s="19"/>
      <c r="S20" s="19"/>
      <c r="T20" s="19"/>
      <c r="U20" s="19"/>
      <c r="V20" s="1">
        <v>3</v>
      </c>
      <c r="W20" s="9">
        <f t="shared" ref="W20:W83" si="14">IF(V20&gt;MAX($R$16,$AE$16),0,$P$17)</f>
        <v>0</v>
      </c>
      <c r="X20" s="9">
        <f t="shared" si="4"/>
        <v>0</v>
      </c>
      <c r="Y20" s="9">
        <f t="shared" ref="Y20:Y83" si="15">W20-X20</f>
        <v>0</v>
      </c>
      <c r="Z20" s="9">
        <f t="shared" si="5"/>
        <v>0</v>
      </c>
      <c r="AA20" s="3"/>
      <c r="AB20" s="12" t="s">
        <v>368</v>
      </c>
      <c r="AC20" s="13"/>
      <c r="AD20" s="11">
        <f>SUM(AC18:AD19)</f>
        <v>0</v>
      </c>
      <c r="AE20" s="19"/>
      <c r="AF20" s="19"/>
      <c r="AG20" s="19"/>
      <c r="AH20" s="19"/>
      <c r="AI20" s="1">
        <v>3</v>
      </c>
      <c r="AJ20" s="9">
        <f t="shared" ref="AJ20:AJ82" si="16">IF(AI20&gt;$AE$16,0,$AC$17)</f>
        <v>0</v>
      </c>
      <c r="AK20" s="9">
        <f t="shared" si="6"/>
        <v>0</v>
      </c>
      <c r="AL20" s="9">
        <f t="shared" ref="AL20:AL82" si="17">AJ20-AK20</f>
        <v>0</v>
      </c>
      <c r="AM20" s="9">
        <f t="shared" si="7"/>
        <v>0</v>
      </c>
      <c r="AN20" s="19"/>
      <c r="AO20" s="26" t="s">
        <v>368</v>
      </c>
      <c r="AP20" s="27"/>
      <c r="AQ20" s="28">
        <f>SUM(AP18:AQ19)</f>
        <v>0</v>
      </c>
      <c r="AR20" s="19"/>
      <c r="AS20" s="19"/>
      <c r="AT20" s="19"/>
      <c r="AU20" s="19"/>
      <c r="AV20" s="1">
        <v>3</v>
      </c>
      <c r="AW20" s="9">
        <f t="shared" si="8"/>
        <v>0</v>
      </c>
      <c r="AX20" s="9">
        <f t="shared" si="0"/>
        <v>0</v>
      </c>
      <c r="AY20" s="9">
        <f t="shared" si="9"/>
        <v>0</v>
      </c>
      <c r="AZ20" s="9">
        <f t="shared" si="10"/>
        <v>0</v>
      </c>
      <c r="BA20" s="19"/>
      <c r="BB20" s="19"/>
      <c r="BC20" s="9">
        <f t="shared" si="11"/>
        <v>0</v>
      </c>
      <c r="BD20" s="9">
        <f t="shared" si="12"/>
        <v>0</v>
      </c>
    </row>
    <row r="21" spans="1:59">
      <c r="A21" s="3"/>
      <c r="B21" s="19"/>
      <c r="C21" s="19"/>
      <c r="D21" s="19"/>
      <c r="E21" s="19"/>
      <c r="F21" s="19"/>
      <c r="G21" s="19"/>
      <c r="H21" s="19"/>
      <c r="I21" s="1">
        <v>4</v>
      </c>
      <c r="J21" s="9">
        <f t="shared" si="1"/>
        <v>0</v>
      </c>
      <c r="K21" s="9">
        <f t="shared" si="2"/>
        <v>0</v>
      </c>
      <c r="L21" s="9">
        <f t="shared" si="13"/>
        <v>0</v>
      </c>
      <c r="M21" s="9">
        <f t="shared" si="3"/>
        <v>0</v>
      </c>
      <c r="N21" s="19"/>
      <c r="O21" s="19"/>
      <c r="P21" s="19"/>
      <c r="Q21" s="19"/>
      <c r="R21" s="19"/>
      <c r="S21" s="19"/>
      <c r="T21" s="19"/>
      <c r="U21" s="19"/>
      <c r="V21" s="1">
        <v>4</v>
      </c>
      <c r="W21" s="9">
        <f t="shared" si="14"/>
        <v>0</v>
      </c>
      <c r="X21" s="9">
        <f t="shared" si="4"/>
        <v>0</v>
      </c>
      <c r="Y21" s="9">
        <f t="shared" si="15"/>
        <v>0</v>
      </c>
      <c r="Z21" s="9">
        <f t="shared" si="5"/>
        <v>0</v>
      </c>
      <c r="AA21" s="19"/>
      <c r="AB21" s="19"/>
      <c r="AC21" s="19"/>
      <c r="AD21" s="19"/>
      <c r="AE21" s="19"/>
      <c r="AF21" s="19"/>
      <c r="AG21" s="19"/>
      <c r="AH21" s="19"/>
      <c r="AI21" s="1">
        <v>4</v>
      </c>
      <c r="AJ21" s="9">
        <f t="shared" si="16"/>
        <v>0</v>
      </c>
      <c r="AK21" s="9">
        <f t="shared" si="6"/>
        <v>0</v>
      </c>
      <c r="AL21" s="9">
        <f t="shared" si="17"/>
        <v>0</v>
      </c>
      <c r="AM21" s="9">
        <f t="shared" si="7"/>
        <v>0</v>
      </c>
      <c r="AN21" s="19"/>
      <c r="AO21" s="19"/>
      <c r="AP21" s="19"/>
      <c r="AQ21" s="19"/>
      <c r="AR21" s="19"/>
      <c r="AS21" s="19"/>
      <c r="AT21" s="19"/>
      <c r="AU21" s="19"/>
      <c r="AV21" s="1">
        <v>4</v>
      </c>
      <c r="AW21" s="9">
        <f t="shared" si="8"/>
        <v>0</v>
      </c>
      <c r="AX21" s="9">
        <f t="shared" si="0"/>
        <v>0</v>
      </c>
      <c r="AY21" s="9">
        <f t="shared" si="9"/>
        <v>0</v>
      </c>
      <c r="AZ21" s="9">
        <f t="shared" si="10"/>
        <v>0</v>
      </c>
      <c r="BA21" s="19"/>
      <c r="BB21" s="19"/>
      <c r="BC21" s="9">
        <f t="shared" si="11"/>
        <v>0</v>
      </c>
      <c r="BD21" s="9">
        <f t="shared" si="12"/>
        <v>0</v>
      </c>
    </row>
    <row r="22" spans="1:59">
      <c r="A22" s="3"/>
      <c r="B22" s="634" t="s">
        <v>369</v>
      </c>
      <c r="C22" s="635"/>
      <c r="D22" s="19"/>
      <c r="E22" s="19"/>
      <c r="F22" s="19"/>
      <c r="G22" s="19"/>
      <c r="H22" s="19"/>
      <c r="I22" s="1">
        <v>5</v>
      </c>
      <c r="J22" s="9">
        <f t="shared" si="1"/>
        <v>0</v>
      </c>
      <c r="K22" s="9">
        <f t="shared" si="2"/>
        <v>0</v>
      </c>
      <c r="L22" s="9">
        <f t="shared" si="13"/>
        <v>0</v>
      </c>
      <c r="M22" s="9">
        <f t="shared" si="3"/>
        <v>0</v>
      </c>
      <c r="N22" s="3"/>
      <c r="O22" s="634" t="s">
        <v>369</v>
      </c>
      <c r="P22" s="635"/>
      <c r="Q22" s="19"/>
      <c r="R22" s="19"/>
      <c r="S22" s="19"/>
      <c r="T22" s="19"/>
      <c r="V22" s="1">
        <v>5</v>
      </c>
      <c r="W22" s="9">
        <f t="shared" si="14"/>
        <v>0</v>
      </c>
      <c r="X22" s="9">
        <f>Z21*$P$24</f>
        <v>0</v>
      </c>
      <c r="Y22" s="9">
        <f>W22-X22</f>
        <v>0</v>
      </c>
      <c r="Z22" s="9">
        <f>Z21-Y22</f>
        <v>0</v>
      </c>
      <c r="AA22" s="3"/>
      <c r="AB22" s="634" t="s">
        <v>369</v>
      </c>
      <c r="AC22" s="669"/>
      <c r="AD22" s="19"/>
      <c r="AE22" s="19"/>
      <c r="AF22" s="19"/>
      <c r="AG22" s="19"/>
      <c r="AI22" s="1">
        <v>5</v>
      </c>
      <c r="AJ22" s="9">
        <f>IF(AI22&gt;$AE$16,0,$AC$17)</f>
        <v>0</v>
      </c>
      <c r="AK22" s="9">
        <f>AM21*$AC$24</f>
        <v>0</v>
      </c>
      <c r="AL22" s="9">
        <f>AJ22-AK22</f>
        <v>0</v>
      </c>
      <c r="AM22" s="9">
        <f>AM21-AL22</f>
        <v>0</v>
      </c>
      <c r="AN22" s="19"/>
      <c r="AO22" s="634" t="s">
        <v>369</v>
      </c>
      <c r="AP22" s="669"/>
      <c r="AQ22" s="19"/>
      <c r="AR22" s="19"/>
      <c r="AS22" s="19"/>
      <c r="AT22" s="19"/>
      <c r="AV22" s="1">
        <v>5</v>
      </c>
      <c r="AW22" s="9">
        <f>IF(AV22&gt;$AR$16,0,$AP$17)</f>
        <v>0</v>
      </c>
      <c r="AX22" s="9">
        <f>AZ21*$AP$24</f>
        <v>0</v>
      </c>
      <c r="AY22" s="9">
        <f>AW22-AX22</f>
        <v>0</v>
      </c>
      <c r="AZ22" s="9">
        <f>AZ21-AY22</f>
        <v>0</v>
      </c>
      <c r="BA22" s="19"/>
      <c r="BB22" s="19"/>
      <c r="BC22" s="9">
        <f>AX22-AK22</f>
        <v>0</v>
      </c>
      <c r="BD22" s="9">
        <f>BC22/(1+$G$12/12)^AV22</f>
        <v>0</v>
      </c>
    </row>
    <row r="23" spans="1:59">
      <c r="A23" s="3"/>
      <c r="B23" s="175" t="s">
        <v>370</v>
      </c>
      <c r="C23" s="217" t="s">
        <v>336</v>
      </c>
      <c r="D23" s="19"/>
      <c r="E23" s="19"/>
      <c r="F23" s="19"/>
      <c r="G23" s="19"/>
      <c r="H23" s="19"/>
      <c r="I23" s="1">
        <v>6</v>
      </c>
      <c r="J23" s="9">
        <f t="shared" si="1"/>
        <v>0</v>
      </c>
      <c r="K23" s="9">
        <f t="shared" si="2"/>
        <v>0</v>
      </c>
      <c r="L23" s="9">
        <f t="shared" si="13"/>
        <v>0</v>
      </c>
      <c r="M23" s="9">
        <f t="shared" si="3"/>
        <v>0</v>
      </c>
      <c r="N23" s="3"/>
      <c r="O23" s="162" t="s">
        <v>370</v>
      </c>
      <c r="P23" s="218" t="s">
        <v>336</v>
      </c>
      <c r="Q23" s="19"/>
      <c r="R23" s="19"/>
      <c r="S23" s="19"/>
      <c r="T23" s="19"/>
      <c r="U23" s="19"/>
      <c r="V23" s="1">
        <v>6</v>
      </c>
      <c r="W23" s="9">
        <f t="shared" si="14"/>
        <v>0</v>
      </c>
      <c r="X23" s="9">
        <f>Z22*$P$24</f>
        <v>0</v>
      </c>
      <c r="Y23" s="9">
        <f t="shared" si="15"/>
        <v>0</v>
      </c>
      <c r="Z23" s="9">
        <f>Z22-Y23</f>
        <v>0</v>
      </c>
      <c r="AA23" s="3"/>
      <c r="AB23" s="2" t="s">
        <v>370</v>
      </c>
      <c r="AC23" s="222" t="s">
        <v>336</v>
      </c>
      <c r="AD23" s="19"/>
      <c r="AE23" s="19"/>
      <c r="AF23" s="19"/>
      <c r="AG23" s="19"/>
      <c r="AH23" s="19"/>
      <c r="AI23" s="1">
        <v>6</v>
      </c>
      <c r="AJ23" s="9">
        <f t="shared" si="16"/>
        <v>0</v>
      </c>
      <c r="AK23" s="9">
        <f>AM22*$AC$24</f>
        <v>0</v>
      </c>
      <c r="AL23" s="9">
        <f t="shared" si="17"/>
        <v>0</v>
      </c>
      <c r="AM23" s="9">
        <f>AM22-AL23</f>
        <v>0</v>
      </c>
      <c r="AN23" s="19"/>
      <c r="AO23" s="49" t="s">
        <v>370</v>
      </c>
      <c r="AP23" s="221" t="s">
        <v>336</v>
      </c>
      <c r="AQ23" s="19"/>
      <c r="AR23" s="19"/>
      <c r="AS23" s="19"/>
      <c r="AT23" s="19"/>
      <c r="AU23" s="19"/>
      <c r="AV23" s="1">
        <v>6</v>
      </c>
      <c r="AW23" s="9">
        <f t="shared" si="8"/>
        <v>0</v>
      </c>
      <c r="AX23" s="9">
        <f>AZ22*$AP$24</f>
        <v>0</v>
      </c>
      <c r="AY23" s="9">
        <f t="shared" si="9"/>
        <v>0</v>
      </c>
      <c r="AZ23" s="9">
        <f>AZ22-AY23</f>
        <v>0</v>
      </c>
      <c r="BA23" s="19"/>
      <c r="BB23" s="19"/>
      <c r="BC23" s="9">
        <f t="shared" si="11"/>
        <v>0</v>
      </c>
      <c r="BD23" s="9">
        <f t="shared" si="12"/>
        <v>0</v>
      </c>
    </row>
    <row r="24" spans="1:59">
      <c r="A24" s="3"/>
      <c r="B24" s="3" t="s">
        <v>371</v>
      </c>
      <c r="C24" s="7">
        <f>L12/L11</f>
        <v>0</v>
      </c>
      <c r="D24" s="19"/>
      <c r="E24" s="19"/>
      <c r="F24" s="19"/>
      <c r="G24" s="19"/>
      <c r="H24" s="19"/>
      <c r="I24" s="1">
        <v>7</v>
      </c>
      <c r="J24" s="9">
        <f t="shared" si="1"/>
        <v>0</v>
      </c>
      <c r="K24" s="9">
        <f t="shared" si="2"/>
        <v>0</v>
      </c>
      <c r="L24" s="9">
        <f t="shared" si="13"/>
        <v>0</v>
      </c>
      <c r="M24" s="9">
        <f t="shared" si="3"/>
        <v>0</v>
      </c>
      <c r="N24" s="3"/>
      <c r="O24" s="3" t="s">
        <v>371</v>
      </c>
      <c r="P24" s="7">
        <f>L6/L5</f>
        <v>0</v>
      </c>
      <c r="Q24" s="19"/>
      <c r="R24" s="19"/>
      <c r="S24" s="19"/>
      <c r="T24" s="19"/>
      <c r="U24" s="19"/>
      <c r="V24" s="1">
        <v>7</v>
      </c>
      <c r="W24" s="9">
        <f t="shared" si="14"/>
        <v>0</v>
      </c>
      <c r="X24" s="9">
        <f t="shared" si="4"/>
        <v>0</v>
      </c>
      <c r="Y24" s="9">
        <f t="shared" si="15"/>
        <v>0</v>
      </c>
      <c r="Z24" s="9">
        <f t="shared" si="5"/>
        <v>0</v>
      </c>
      <c r="AA24" s="3"/>
      <c r="AB24" s="3" t="s">
        <v>371</v>
      </c>
      <c r="AC24" s="7">
        <f>G9/F5</f>
        <v>8.3333333333333339E-4</v>
      </c>
      <c r="AD24" s="19"/>
      <c r="AE24" s="19"/>
      <c r="AF24" s="19"/>
      <c r="AG24" s="19"/>
      <c r="AH24" s="19"/>
      <c r="AI24" s="1">
        <v>7</v>
      </c>
      <c r="AJ24" s="9">
        <f t="shared" si="16"/>
        <v>0</v>
      </c>
      <c r="AK24" s="9">
        <f t="shared" si="6"/>
        <v>0</v>
      </c>
      <c r="AL24" s="9">
        <f t="shared" si="17"/>
        <v>0</v>
      </c>
      <c r="AM24" s="9">
        <f t="shared" si="7"/>
        <v>0</v>
      </c>
      <c r="AN24" s="19"/>
      <c r="AO24" s="3" t="s">
        <v>371</v>
      </c>
      <c r="AP24" s="7">
        <f>G11/F5</f>
        <v>3.4499999999999999E-3</v>
      </c>
      <c r="AQ24" s="19"/>
      <c r="AR24" s="19"/>
      <c r="AS24" s="19"/>
      <c r="AT24" s="19"/>
      <c r="AU24" s="19"/>
      <c r="AV24" s="1">
        <v>7</v>
      </c>
      <c r="AW24" s="9">
        <f t="shared" si="8"/>
        <v>0</v>
      </c>
      <c r="AX24" s="9">
        <f t="shared" si="0"/>
        <v>0</v>
      </c>
      <c r="AY24" s="9">
        <f t="shared" si="9"/>
        <v>0</v>
      </c>
      <c r="AZ24" s="9">
        <f t="shared" si="10"/>
        <v>0</v>
      </c>
      <c r="BA24" s="19"/>
      <c r="BB24" s="19"/>
      <c r="BC24" s="9">
        <f t="shared" si="11"/>
        <v>0</v>
      </c>
      <c r="BD24" s="9">
        <f t="shared" si="12"/>
        <v>0</v>
      </c>
    </row>
    <row r="25" spans="1:59">
      <c r="A25" s="3"/>
      <c r="B25" s="176" t="s">
        <v>372</v>
      </c>
      <c r="C25" s="177">
        <f>L11*L10</f>
        <v>0</v>
      </c>
      <c r="D25" s="19"/>
      <c r="E25" s="19"/>
      <c r="F25" s="19"/>
      <c r="G25" s="19"/>
      <c r="H25" s="19"/>
      <c r="I25" s="1">
        <v>8</v>
      </c>
      <c r="J25" s="9">
        <f t="shared" si="1"/>
        <v>0</v>
      </c>
      <c r="K25" s="9">
        <f t="shared" si="2"/>
        <v>0</v>
      </c>
      <c r="L25" s="9">
        <f t="shared" si="13"/>
        <v>0</v>
      </c>
      <c r="M25" s="9">
        <f t="shared" si="3"/>
        <v>0</v>
      </c>
      <c r="N25" s="3"/>
      <c r="O25" s="160" t="s">
        <v>372</v>
      </c>
      <c r="P25" s="161">
        <f>L4*L5</f>
        <v>0</v>
      </c>
      <c r="Q25" s="19"/>
      <c r="R25" s="19"/>
      <c r="S25" s="19"/>
      <c r="T25" s="19"/>
      <c r="U25" s="19"/>
      <c r="V25" s="1">
        <v>8</v>
      </c>
      <c r="W25" s="9">
        <f t="shared" si="14"/>
        <v>0</v>
      </c>
      <c r="X25" s="9">
        <f t="shared" si="4"/>
        <v>0</v>
      </c>
      <c r="Y25" s="9">
        <f t="shared" si="15"/>
        <v>0</v>
      </c>
      <c r="Z25" s="9">
        <f t="shared" si="5"/>
        <v>0</v>
      </c>
      <c r="AA25" s="3"/>
      <c r="AB25" s="4" t="s">
        <v>372</v>
      </c>
      <c r="AC25" s="5">
        <f>F5*F4</f>
        <v>0</v>
      </c>
      <c r="AD25" s="19"/>
      <c r="AE25" s="19"/>
      <c r="AF25" s="19"/>
      <c r="AG25" s="19"/>
      <c r="AH25" s="19"/>
      <c r="AI25" s="1">
        <v>8</v>
      </c>
      <c r="AJ25" s="9">
        <f t="shared" si="16"/>
        <v>0</v>
      </c>
      <c r="AK25" s="9">
        <f t="shared" si="6"/>
        <v>0</v>
      </c>
      <c r="AL25" s="9">
        <f t="shared" si="17"/>
        <v>0</v>
      </c>
      <c r="AM25" s="9">
        <f t="shared" si="7"/>
        <v>0</v>
      </c>
      <c r="AN25" s="19"/>
      <c r="AO25" s="50" t="s">
        <v>372</v>
      </c>
      <c r="AP25" s="51">
        <f>F5*F4</f>
        <v>0</v>
      </c>
      <c r="AQ25" s="19"/>
      <c r="AR25" s="19"/>
      <c r="AS25" s="19"/>
      <c r="AT25" s="19"/>
      <c r="AU25" s="19"/>
      <c r="AV25" s="1">
        <v>8</v>
      </c>
      <c r="AW25" s="9">
        <f t="shared" si="8"/>
        <v>0</v>
      </c>
      <c r="AX25" s="9">
        <f t="shared" si="0"/>
        <v>0</v>
      </c>
      <c r="AY25" s="9">
        <f t="shared" si="9"/>
        <v>0</v>
      </c>
      <c r="AZ25" s="9">
        <f t="shared" si="10"/>
        <v>0</v>
      </c>
      <c r="BA25" s="19"/>
      <c r="BB25" s="19"/>
      <c r="BC25" s="9">
        <f t="shared" si="11"/>
        <v>0</v>
      </c>
      <c r="BD25" s="9">
        <f t="shared" si="12"/>
        <v>0</v>
      </c>
      <c r="BE25" s="41"/>
      <c r="BG25" s="41"/>
    </row>
    <row r="26" spans="1:59">
      <c r="A26" s="3"/>
      <c r="B26" s="6" t="s">
        <v>373</v>
      </c>
      <c r="C26" s="8">
        <f>L9</f>
        <v>0</v>
      </c>
      <c r="D26" s="19"/>
      <c r="E26" s="19"/>
      <c r="F26" s="19"/>
      <c r="G26" s="19"/>
      <c r="H26" s="19"/>
      <c r="I26" s="1">
        <v>9</v>
      </c>
      <c r="J26" s="9">
        <f t="shared" si="1"/>
        <v>0</v>
      </c>
      <c r="K26" s="9">
        <f t="shared" si="2"/>
        <v>0</v>
      </c>
      <c r="L26" s="9">
        <f t="shared" si="13"/>
        <v>0</v>
      </c>
      <c r="M26" s="9">
        <f t="shared" si="3"/>
        <v>0</v>
      </c>
      <c r="N26" s="3"/>
      <c r="O26" s="6" t="s">
        <v>373</v>
      </c>
      <c r="P26" s="8">
        <f>L3</f>
        <v>0</v>
      </c>
      <c r="Q26" s="19"/>
      <c r="R26" s="19"/>
      <c r="S26" s="19"/>
      <c r="T26" s="19"/>
      <c r="U26" s="19"/>
      <c r="V26" s="1">
        <v>9</v>
      </c>
      <c r="W26" s="9">
        <f t="shared" si="14"/>
        <v>0</v>
      </c>
      <c r="X26" s="9">
        <f t="shared" si="4"/>
        <v>0</v>
      </c>
      <c r="Y26" s="9">
        <f t="shared" si="15"/>
        <v>0</v>
      </c>
      <c r="Z26" s="9">
        <f t="shared" si="5"/>
        <v>0</v>
      </c>
      <c r="AA26" s="3"/>
      <c r="AB26" s="6" t="s">
        <v>373</v>
      </c>
      <c r="AC26" s="8">
        <f>F3</f>
        <v>0</v>
      </c>
      <c r="AD26" s="19"/>
      <c r="AE26" s="19"/>
      <c r="AF26" s="19"/>
      <c r="AG26" s="19"/>
      <c r="AH26" s="19"/>
      <c r="AI26" s="1">
        <v>9</v>
      </c>
      <c r="AJ26" s="9">
        <f t="shared" si="16"/>
        <v>0</v>
      </c>
      <c r="AK26" s="9">
        <f t="shared" si="6"/>
        <v>0</v>
      </c>
      <c r="AL26" s="9">
        <f t="shared" si="17"/>
        <v>0</v>
      </c>
      <c r="AM26" s="9">
        <f t="shared" si="7"/>
        <v>0</v>
      </c>
      <c r="AN26" s="19"/>
      <c r="AO26" s="6" t="s">
        <v>373</v>
      </c>
      <c r="AP26" s="8">
        <f>F3</f>
        <v>0</v>
      </c>
      <c r="AQ26" s="19"/>
      <c r="AR26" s="19"/>
      <c r="AS26" s="19"/>
      <c r="AT26" s="19"/>
      <c r="AU26" s="19"/>
      <c r="AV26" s="1">
        <v>9</v>
      </c>
      <c r="AW26" s="9">
        <f t="shared" si="8"/>
        <v>0</v>
      </c>
      <c r="AX26" s="9">
        <f t="shared" si="0"/>
        <v>0</v>
      </c>
      <c r="AY26" s="9">
        <f t="shared" si="9"/>
        <v>0</v>
      </c>
      <c r="AZ26" s="9">
        <f t="shared" si="10"/>
        <v>0</v>
      </c>
      <c r="BA26" s="19"/>
      <c r="BB26" s="19"/>
      <c r="BC26" s="9">
        <f t="shared" si="11"/>
        <v>0</v>
      </c>
      <c r="BD26" s="9">
        <f t="shared" si="12"/>
        <v>0</v>
      </c>
    </row>
    <row r="27" spans="1:59">
      <c r="A27" s="3"/>
      <c r="B27" s="19"/>
      <c r="C27" s="19"/>
      <c r="D27" s="19"/>
      <c r="E27" s="19"/>
      <c r="F27" s="19"/>
      <c r="G27" s="19"/>
      <c r="H27" s="19"/>
      <c r="I27" s="1">
        <v>10</v>
      </c>
      <c r="J27" s="9">
        <f t="shared" si="1"/>
        <v>0</v>
      </c>
      <c r="K27" s="9">
        <f t="shared" si="2"/>
        <v>0</v>
      </c>
      <c r="L27" s="9">
        <f t="shared" si="13"/>
        <v>0</v>
      </c>
      <c r="M27" s="9">
        <f t="shared" si="3"/>
        <v>0</v>
      </c>
      <c r="N27" s="19"/>
      <c r="O27" s="19"/>
      <c r="P27" s="19"/>
      <c r="Q27" s="19"/>
      <c r="R27" s="19"/>
      <c r="S27" s="19"/>
      <c r="T27" s="19"/>
      <c r="U27" s="19"/>
      <c r="V27" s="1">
        <v>10</v>
      </c>
      <c r="W27" s="9">
        <f t="shared" si="14"/>
        <v>0</v>
      </c>
      <c r="X27" s="9">
        <f t="shared" si="4"/>
        <v>0</v>
      </c>
      <c r="Y27" s="9">
        <f t="shared" si="15"/>
        <v>0</v>
      </c>
      <c r="Z27" s="9">
        <f t="shared" si="5"/>
        <v>0</v>
      </c>
      <c r="AA27" s="19"/>
      <c r="AB27" s="19"/>
      <c r="AC27" s="19"/>
      <c r="AD27" s="19"/>
      <c r="AE27" s="19"/>
      <c r="AF27" s="19"/>
      <c r="AG27" s="19"/>
      <c r="AH27" s="19"/>
      <c r="AI27" s="1">
        <v>10</v>
      </c>
      <c r="AJ27" s="9">
        <f t="shared" si="16"/>
        <v>0</v>
      </c>
      <c r="AK27" s="9">
        <f t="shared" si="6"/>
        <v>0</v>
      </c>
      <c r="AL27" s="9">
        <f t="shared" si="17"/>
        <v>0</v>
      </c>
      <c r="AM27" s="9">
        <f t="shared" si="7"/>
        <v>0</v>
      </c>
      <c r="AN27" s="19"/>
      <c r="AO27" s="22"/>
      <c r="AP27" s="664"/>
      <c r="AQ27" s="664"/>
      <c r="AR27" s="19"/>
      <c r="AS27" s="19"/>
      <c r="AT27" s="19"/>
      <c r="AU27" s="19"/>
      <c r="AV27" s="1">
        <v>10</v>
      </c>
      <c r="AW27" s="9">
        <f t="shared" si="8"/>
        <v>0</v>
      </c>
      <c r="AX27" s="9">
        <f t="shared" si="0"/>
        <v>0</v>
      </c>
      <c r="AY27" s="9">
        <f t="shared" si="9"/>
        <v>0</v>
      </c>
      <c r="AZ27" s="9">
        <f t="shared" si="10"/>
        <v>0</v>
      </c>
      <c r="BA27" s="19"/>
      <c r="BB27" s="19"/>
      <c r="BC27" s="9">
        <f t="shared" si="11"/>
        <v>0</v>
      </c>
      <c r="BD27" s="9">
        <f t="shared" si="12"/>
        <v>0</v>
      </c>
    </row>
    <row r="28" spans="1:59">
      <c r="A28" s="3"/>
      <c r="B28" s="19"/>
      <c r="C28" s="19"/>
      <c r="D28" s="19"/>
      <c r="E28" s="19"/>
      <c r="F28" s="19"/>
      <c r="G28" s="19"/>
      <c r="H28" s="19"/>
      <c r="I28" s="1">
        <v>11</v>
      </c>
      <c r="J28" s="9">
        <f t="shared" si="1"/>
        <v>0</v>
      </c>
      <c r="K28" s="9">
        <f t="shared" si="2"/>
        <v>0</v>
      </c>
      <c r="L28" s="9">
        <f t="shared" si="13"/>
        <v>0</v>
      </c>
      <c r="M28" s="9">
        <f t="shared" si="3"/>
        <v>0</v>
      </c>
      <c r="N28" s="19"/>
      <c r="O28" s="19"/>
      <c r="P28" s="19"/>
      <c r="Q28" s="19"/>
      <c r="R28" s="19"/>
      <c r="S28" s="19"/>
      <c r="T28" s="19"/>
      <c r="U28" s="19"/>
      <c r="V28" s="1">
        <v>11</v>
      </c>
      <c r="W28" s="9">
        <f t="shared" si="14"/>
        <v>0</v>
      </c>
      <c r="X28" s="9">
        <f t="shared" si="4"/>
        <v>0</v>
      </c>
      <c r="Y28" s="9">
        <f t="shared" si="15"/>
        <v>0</v>
      </c>
      <c r="Z28" s="9">
        <f t="shared" si="5"/>
        <v>0</v>
      </c>
      <c r="AA28" s="19"/>
      <c r="AB28" s="19"/>
      <c r="AC28" s="19"/>
      <c r="AD28" s="19"/>
      <c r="AE28" s="19"/>
      <c r="AF28" s="19"/>
      <c r="AG28" s="19"/>
      <c r="AH28" s="19"/>
      <c r="AI28" s="1">
        <v>11</v>
      </c>
      <c r="AJ28" s="9">
        <f t="shared" si="16"/>
        <v>0</v>
      </c>
      <c r="AK28" s="9">
        <f t="shared" si="6"/>
        <v>0</v>
      </c>
      <c r="AL28" s="9">
        <f t="shared" si="17"/>
        <v>0</v>
      </c>
      <c r="AM28" s="9">
        <f t="shared" si="7"/>
        <v>0</v>
      </c>
      <c r="AN28" s="19"/>
      <c r="AO28" s="22"/>
      <c r="AP28" s="644"/>
      <c r="AQ28" s="644"/>
      <c r="AR28" s="19"/>
      <c r="AS28" s="19"/>
      <c r="AT28" s="19"/>
      <c r="AU28" s="19"/>
      <c r="AV28" s="1">
        <v>11</v>
      </c>
      <c r="AW28" s="9">
        <f t="shared" si="8"/>
        <v>0</v>
      </c>
      <c r="AX28" s="9">
        <f t="shared" si="0"/>
        <v>0</v>
      </c>
      <c r="AY28" s="9">
        <f t="shared" si="9"/>
        <v>0</v>
      </c>
      <c r="AZ28" s="9">
        <f t="shared" si="10"/>
        <v>0</v>
      </c>
      <c r="BA28" s="19"/>
      <c r="BB28" s="19"/>
      <c r="BC28" s="9">
        <f t="shared" si="11"/>
        <v>0</v>
      </c>
      <c r="BD28" s="9">
        <f t="shared" si="12"/>
        <v>0</v>
      </c>
    </row>
    <row r="29" spans="1:59">
      <c r="A29" s="3"/>
      <c r="B29" s="19"/>
      <c r="C29" s="19"/>
      <c r="D29" s="19"/>
      <c r="E29" s="19"/>
      <c r="F29" s="19"/>
      <c r="G29" s="19"/>
      <c r="H29" s="19"/>
      <c r="I29" s="1">
        <v>12</v>
      </c>
      <c r="J29" s="9">
        <f t="shared" si="1"/>
        <v>0</v>
      </c>
      <c r="K29" s="9">
        <f t="shared" si="2"/>
        <v>0</v>
      </c>
      <c r="L29" s="9">
        <f t="shared" si="13"/>
        <v>0</v>
      </c>
      <c r="M29" s="9">
        <f t="shared" si="3"/>
        <v>0</v>
      </c>
      <c r="N29" s="19"/>
      <c r="O29" s="19"/>
      <c r="P29" s="19"/>
      <c r="Q29" s="19"/>
      <c r="R29" s="19"/>
      <c r="S29" s="19"/>
      <c r="T29" s="19"/>
      <c r="U29" s="19"/>
      <c r="V29" s="1">
        <v>12</v>
      </c>
      <c r="W29" s="9">
        <f t="shared" si="14"/>
        <v>0</v>
      </c>
      <c r="X29" s="9">
        <f t="shared" si="4"/>
        <v>0</v>
      </c>
      <c r="Y29" s="9">
        <f t="shared" si="15"/>
        <v>0</v>
      </c>
      <c r="Z29" s="9">
        <f t="shared" si="5"/>
        <v>0</v>
      </c>
      <c r="AA29" s="19"/>
      <c r="AB29" s="19"/>
      <c r="AC29" s="19"/>
      <c r="AD29" s="19"/>
      <c r="AE29" s="19"/>
      <c r="AF29" s="19"/>
      <c r="AG29" s="19"/>
      <c r="AH29" s="19"/>
      <c r="AI29" s="1">
        <v>12</v>
      </c>
      <c r="AJ29" s="9">
        <f t="shared" si="16"/>
        <v>0</v>
      </c>
      <c r="AK29" s="9">
        <f t="shared" si="6"/>
        <v>0</v>
      </c>
      <c r="AL29" s="9">
        <f t="shared" si="17"/>
        <v>0</v>
      </c>
      <c r="AM29" s="9">
        <f t="shared" si="7"/>
        <v>0</v>
      </c>
      <c r="AN29" s="19"/>
      <c r="AO29" s="22"/>
      <c r="AP29" s="644"/>
      <c r="AQ29" s="644"/>
      <c r="AR29" s="19"/>
      <c r="AS29" s="19"/>
      <c r="AT29" s="19"/>
      <c r="AU29" s="19"/>
      <c r="AV29" s="1">
        <v>12</v>
      </c>
      <c r="AW29" s="9">
        <f t="shared" si="8"/>
        <v>0</v>
      </c>
      <c r="AX29" s="9">
        <f t="shared" si="0"/>
        <v>0</v>
      </c>
      <c r="AY29" s="9">
        <f t="shared" si="9"/>
        <v>0</v>
      </c>
      <c r="AZ29" s="9">
        <f t="shared" si="10"/>
        <v>0</v>
      </c>
      <c r="BA29" s="19"/>
      <c r="BB29" s="19"/>
      <c r="BC29" s="9">
        <f t="shared" si="11"/>
        <v>0</v>
      </c>
      <c r="BD29" s="9">
        <f t="shared" si="12"/>
        <v>0</v>
      </c>
    </row>
    <row r="30" spans="1:59">
      <c r="A30" s="3"/>
      <c r="B30" s="19"/>
      <c r="C30" s="19"/>
      <c r="D30" s="19"/>
      <c r="E30" s="19"/>
      <c r="F30" s="19"/>
      <c r="G30" s="19"/>
      <c r="H30" s="19"/>
      <c r="I30" s="1">
        <v>13</v>
      </c>
      <c r="J30" s="9">
        <f t="shared" si="1"/>
        <v>0</v>
      </c>
      <c r="K30" s="9">
        <f t="shared" si="2"/>
        <v>0</v>
      </c>
      <c r="L30" s="9">
        <f t="shared" si="13"/>
        <v>0</v>
      </c>
      <c r="M30" s="9">
        <f t="shared" si="3"/>
        <v>0</v>
      </c>
      <c r="N30" s="19"/>
      <c r="O30" s="19"/>
      <c r="P30" s="19"/>
      <c r="Q30" s="19"/>
      <c r="R30" s="19"/>
      <c r="S30" s="19"/>
      <c r="T30" s="19"/>
      <c r="U30" s="19"/>
      <c r="V30" s="1">
        <v>13</v>
      </c>
      <c r="W30" s="9">
        <f t="shared" si="14"/>
        <v>0</v>
      </c>
      <c r="X30" s="9">
        <f t="shared" si="4"/>
        <v>0</v>
      </c>
      <c r="Y30" s="9">
        <f t="shared" si="15"/>
        <v>0</v>
      </c>
      <c r="Z30" s="9">
        <f t="shared" si="5"/>
        <v>0</v>
      </c>
      <c r="AA30" s="19"/>
      <c r="AB30" s="19"/>
      <c r="AC30" s="19"/>
      <c r="AD30" s="19"/>
      <c r="AE30" s="19"/>
      <c r="AF30" s="19"/>
      <c r="AG30" s="19"/>
      <c r="AH30" s="19"/>
      <c r="AI30" s="1">
        <v>13</v>
      </c>
      <c r="AJ30" s="9">
        <f t="shared" si="16"/>
        <v>0</v>
      </c>
      <c r="AK30" s="9">
        <f t="shared" si="6"/>
        <v>0</v>
      </c>
      <c r="AL30" s="9">
        <f t="shared" si="17"/>
        <v>0</v>
      </c>
      <c r="AM30" s="9">
        <f t="shared" si="7"/>
        <v>0</v>
      </c>
      <c r="AN30" s="19"/>
      <c r="AO30" s="663"/>
      <c r="AP30" s="663"/>
      <c r="AQ30" s="23"/>
      <c r="AR30" s="19"/>
      <c r="AS30" s="19"/>
      <c r="AT30" s="19"/>
      <c r="AU30" s="19"/>
      <c r="AV30" s="1">
        <v>13</v>
      </c>
      <c r="AW30" s="9">
        <f t="shared" si="8"/>
        <v>0</v>
      </c>
      <c r="AX30" s="9">
        <f t="shared" si="0"/>
        <v>0</v>
      </c>
      <c r="AY30" s="9">
        <f t="shared" si="9"/>
        <v>0</v>
      </c>
      <c r="AZ30" s="9">
        <f t="shared" si="10"/>
        <v>0</v>
      </c>
      <c r="BA30" s="19"/>
      <c r="BB30" s="19"/>
      <c r="BC30" s="9">
        <f t="shared" si="11"/>
        <v>0</v>
      </c>
      <c r="BD30" s="9">
        <f t="shared" si="12"/>
        <v>0</v>
      </c>
    </row>
    <row r="31" spans="1:59">
      <c r="A31" s="3"/>
      <c r="B31" s="19"/>
      <c r="C31" s="19"/>
      <c r="D31" s="19"/>
      <c r="E31" s="19"/>
      <c r="F31" s="19"/>
      <c r="G31" s="40"/>
      <c r="H31" s="19"/>
      <c r="I31" s="1">
        <v>14</v>
      </c>
      <c r="J31" s="9">
        <f t="shared" si="1"/>
        <v>0</v>
      </c>
      <c r="K31" s="9">
        <f t="shared" si="2"/>
        <v>0</v>
      </c>
      <c r="L31" s="9">
        <f t="shared" si="13"/>
        <v>0</v>
      </c>
      <c r="M31" s="9">
        <f t="shared" si="3"/>
        <v>0</v>
      </c>
      <c r="N31" s="19"/>
      <c r="O31" s="19"/>
      <c r="P31" s="19"/>
      <c r="Q31" s="19"/>
      <c r="R31" s="19"/>
      <c r="S31" s="19"/>
      <c r="T31" s="40"/>
      <c r="U31" s="19"/>
      <c r="V31" s="1">
        <v>14</v>
      </c>
      <c r="W31" s="9">
        <f t="shared" si="14"/>
        <v>0</v>
      </c>
      <c r="X31" s="9">
        <f t="shared" si="4"/>
        <v>0</v>
      </c>
      <c r="Y31" s="9">
        <f t="shared" si="15"/>
        <v>0</v>
      </c>
      <c r="Z31" s="9">
        <f t="shared" si="5"/>
        <v>0</v>
      </c>
      <c r="AA31" s="19"/>
      <c r="AB31" s="19"/>
      <c r="AC31" s="19"/>
      <c r="AD31" s="19"/>
      <c r="AE31" s="19"/>
      <c r="AF31" s="19"/>
      <c r="AG31" s="40"/>
      <c r="AH31" s="19"/>
      <c r="AI31" s="1">
        <v>14</v>
      </c>
      <c r="AJ31" s="9">
        <f t="shared" si="16"/>
        <v>0</v>
      </c>
      <c r="AK31" s="9">
        <f t="shared" si="6"/>
        <v>0</v>
      </c>
      <c r="AL31" s="9">
        <f t="shared" si="17"/>
        <v>0</v>
      </c>
      <c r="AM31" s="9">
        <f t="shared" si="7"/>
        <v>0</v>
      </c>
      <c r="AN31" s="19"/>
      <c r="AO31" s="19"/>
      <c r="AP31" s="19"/>
      <c r="AQ31" s="19"/>
      <c r="AR31" s="19"/>
      <c r="AS31" s="19"/>
      <c r="AT31" s="19"/>
      <c r="AU31" s="19"/>
      <c r="AV31" s="1">
        <v>14</v>
      </c>
      <c r="AW31" s="9">
        <f t="shared" si="8"/>
        <v>0</v>
      </c>
      <c r="AX31" s="9">
        <f t="shared" si="0"/>
        <v>0</v>
      </c>
      <c r="AY31" s="9">
        <f t="shared" si="9"/>
        <v>0</v>
      </c>
      <c r="AZ31" s="9">
        <f t="shared" si="10"/>
        <v>0</v>
      </c>
      <c r="BA31" s="19"/>
      <c r="BB31" s="19"/>
      <c r="BC31" s="9">
        <f t="shared" si="11"/>
        <v>0</v>
      </c>
      <c r="BD31" s="9">
        <f t="shared" si="12"/>
        <v>0</v>
      </c>
    </row>
    <row r="32" spans="1:59">
      <c r="A32" s="3"/>
      <c r="B32" s="19"/>
      <c r="C32" s="19"/>
      <c r="D32" s="19"/>
      <c r="E32" s="19"/>
      <c r="F32" s="19"/>
      <c r="G32" s="19"/>
      <c r="H32" s="19"/>
      <c r="I32" s="1">
        <v>15</v>
      </c>
      <c r="J32" s="9">
        <f t="shared" si="1"/>
        <v>0</v>
      </c>
      <c r="K32" s="9">
        <f t="shared" si="2"/>
        <v>0</v>
      </c>
      <c r="L32" s="9">
        <f t="shared" si="13"/>
        <v>0</v>
      </c>
      <c r="M32" s="9">
        <f t="shared" si="3"/>
        <v>0</v>
      </c>
      <c r="N32" s="19"/>
      <c r="O32" s="19"/>
      <c r="P32" s="19"/>
      <c r="Q32" s="19"/>
      <c r="R32" s="19"/>
      <c r="S32" s="19"/>
      <c r="T32" s="19"/>
      <c r="U32" s="19"/>
      <c r="V32" s="1">
        <v>15</v>
      </c>
      <c r="W32" s="9">
        <f t="shared" si="14"/>
        <v>0</v>
      </c>
      <c r="X32" s="9">
        <f t="shared" si="4"/>
        <v>0</v>
      </c>
      <c r="Y32" s="9">
        <f t="shared" si="15"/>
        <v>0</v>
      </c>
      <c r="Z32" s="9">
        <f t="shared" si="5"/>
        <v>0</v>
      </c>
      <c r="AA32" s="19"/>
      <c r="AB32" s="19"/>
      <c r="AC32" s="19"/>
      <c r="AD32" s="19"/>
      <c r="AE32" s="19"/>
      <c r="AF32" s="19"/>
      <c r="AG32" s="19"/>
      <c r="AH32" s="19"/>
      <c r="AI32" s="1">
        <v>15</v>
      </c>
      <c r="AJ32" s="9">
        <f t="shared" si="16"/>
        <v>0</v>
      </c>
      <c r="AK32" s="9">
        <f t="shared" si="6"/>
        <v>0</v>
      </c>
      <c r="AL32" s="9">
        <f t="shared" si="17"/>
        <v>0</v>
      </c>
      <c r="AM32" s="9">
        <f t="shared" si="7"/>
        <v>0</v>
      </c>
      <c r="AN32" s="19"/>
      <c r="AO32" s="19"/>
      <c r="AP32" s="19"/>
      <c r="AQ32" s="19"/>
      <c r="AR32" s="19"/>
      <c r="AS32" s="19"/>
      <c r="AT32" s="40"/>
      <c r="AU32" s="19"/>
      <c r="AV32" s="1">
        <v>15</v>
      </c>
      <c r="AW32" s="9">
        <f t="shared" si="8"/>
        <v>0</v>
      </c>
      <c r="AX32" s="9">
        <f t="shared" si="0"/>
        <v>0</v>
      </c>
      <c r="AY32" s="9">
        <f t="shared" si="9"/>
        <v>0</v>
      </c>
      <c r="AZ32" s="9">
        <f t="shared" si="10"/>
        <v>0</v>
      </c>
      <c r="BA32" s="19"/>
      <c r="BB32" s="19"/>
      <c r="BC32" s="9">
        <f t="shared" si="11"/>
        <v>0</v>
      </c>
      <c r="BD32" s="9">
        <f t="shared" si="12"/>
        <v>0</v>
      </c>
    </row>
    <row r="33" spans="1:56">
      <c r="A33" s="3"/>
      <c r="B33" s="19"/>
      <c r="C33" s="19"/>
      <c r="D33" s="19"/>
      <c r="E33" s="19"/>
      <c r="F33" s="19"/>
      <c r="G33" s="19"/>
      <c r="H33" s="19"/>
      <c r="I33" s="1">
        <v>16</v>
      </c>
      <c r="J33" s="9">
        <f t="shared" si="1"/>
        <v>0</v>
      </c>
      <c r="K33" s="9">
        <f t="shared" si="2"/>
        <v>0</v>
      </c>
      <c r="L33" s="9">
        <f t="shared" si="13"/>
        <v>0</v>
      </c>
      <c r="M33" s="9">
        <f t="shared" si="3"/>
        <v>0</v>
      </c>
      <c r="N33" s="19"/>
      <c r="O33" s="19"/>
      <c r="P33" s="19"/>
      <c r="Q33" s="19"/>
      <c r="R33" s="19"/>
      <c r="S33" s="19"/>
      <c r="T33" s="19"/>
      <c r="U33" s="19"/>
      <c r="V33" s="1">
        <v>16</v>
      </c>
      <c r="W33" s="9">
        <f t="shared" si="14"/>
        <v>0</v>
      </c>
      <c r="X33" s="9">
        <f t="shared" si="4"/>
        <v>0</v>
      </c>
      <c r="Y33" s="9">
        <f t="shared" si="15"/>
        <v>0</v>
      </c>
      <c r="Z33" s="9">
        <f t="shared" si="5"/>
        <v>0</v>
      </c>
      <c r="AA33" s="19"/>
      <c r="AB33" s="19"/>
      <c r="AC33" s="19"/>
      <c r="AD33" s="19"/>
      <c r="AE33" s="19"/>
      <c r="AF33" s="19"/>
      <c r="AG33" s="19"/>
      <c r="AH33" s="19"/>
      <c r="AI33" s="1">
        <v>16</v>
      </c>
      <c r="AJ33" s="9">
        <f t="shared" si="16"/>
        <v>0</v>
      </c>
      <c r="AK33" s="9">
        <f t="shared" si="6"/>
        <v>0</v>
      </c>
      <c r="AL33" s="9">
        <f t="shared" si="17"/>
        <v>0</v>
      </c>
      <c r="AM33" s="9">
        <f t="shared" si="7"/>
        <v>0</v>
      </c>
      <c r="AN33" s="19"/>
      <c r="AO33" s="19"/>
      <c r="AP33" s="19"/>
      <c r="AQ33" s="19"/>
      <c r="AR33" s="19"/>
      <c r="AS33" s="19"/>
      <c r="AT33" s="19"/>
      <c r="AU33" s="19"/>
      <c r="AV33" s="1">
        <v>16</v>
      </c>
      <c r="AW33" s="9">
        <f t="shared" si="8"/>
        <v>0</v>
      </c>
      <c r="AX33" s="9">
        <f t="shared" si="0"/>
        <v>0</v>
      </c>
      <c r="AY33" s="9">
        <f t="shared" si="9"/>
        <v>0</v>
      </c>
      <c r="AZ33" s="9">
        <f t="shared" si="10"/>
        <v>0</v>
      </c>
      <c r="BA33" s="19"/>
      <c r="BB33" s="19"/>
      <c r="BC33" s="9">
        <f t="shared" si="11"/>
        <v>0</v>
      </c>
      <c r="BD33" s="9">
        <f t="shared" si="12"/>
        <v>0</v>
      </c>
    </row>
    <row r="34" spans="1:56">
      <c r="A34" s="3"/>
      <c r="B34" s="19"/>
      <c r="C34" s="19"/>
      <c r="D34" s="19"/>
      <c r="E34" s="19"/>
      <c r="F34" s="19"/>
      <c r="G34" s="19"/>
      <c r="H34" s="19"/>
      <c r="I34" s="1">
        <v>17</v>
      </c>
      <c r="J34" s="9">
        <f t="shared" si="1"/>
        <v>0</v>
      </c>
      <c r="K34" s="9">
        <f t="shared" si="2"/>
        <v>0</v>
      </c>
      <c r="L34" s="9">
        <f t="shared" si="13"/>
        <v>0</v>
      </c>
      <c r="M34" s="9">
        <f t="shared" si="3"/>
        <v>0</v>
      </c>
      <c r="N34" s="19"/>
      <c r="O34" s="19"/>
      <c r="P34" s="19"/>
      <c r="Q34" s="19"/>
      <c r="R34" s="19"/>
      <c r="S34" s="19"/>
      <c r="T34" s="19"/>
      <c r="U34" s="19"/>
      <c r="V34" s="1">
        <v>17</v>
      </c>
      <c r="W34" s="9">
        <f t="shared" si="14"/>
        <v>0</v>
      </c>
      <c r="X34" s="9">
        <f t="shared" si="4"/>
        <v>0</v>
      </c>
      <c r="Y34" s="9">
        <f t="shared" si="15"/>
        <v>0</v>
      </c>
      <c r="Z34" s="9">
        <f t="shared" si="5"/>
        <v>0</v>
      </c>
      <c r="AA34" s="19"/>
      <c r="AB34" s="19"/>
      <c r="AC34" s="19"/>
      <c r="AD34" s="19"/>
      <c r="AE34" s="19"/>
      <c r="AF34" s="19"/>
      <c r="AG34" s="19"/>
      <c r="AH34" s="19"/>
      <c r="AI34" s="1">
        <v>17</v>
      </c>
      <c r="AJ34" s="9">
        <f t="shared" si="16"/>
        <v>0</v>
      </c>
      <c r="AK34" s="9">
        <f t="shared" si="6"/>
        <v>0</v>
      </c>
      <c r="AL34" s="9">
        <f t="shared" si="17"/>
        <v>0</v>
      </c>
      <c r="AM34" s="9">
        <f t="shared" si="7"/>
        <v>0</v>
      </c>
      <c r="AN34" s="19"/>
      <c r="AO34" s="19"/>
      <c r="AP34" s="19"/>
      <c r="AQ34" s="19"/>
      <c r="AR34" s="19"/>
      <c r="AS34" s="19"/>
      <c r="AT34" s="19"/>
      <c r="AU34" s="19"/>
      <c r="AV34" s="1">
        <v>17</v>
      </c>
      <c r="AW34" s="9">
        <f t="shared" si="8"/>
        <v>0</v>
      </c>
      <c r="AX34" s="9">
        <f t="shared" si="0"/>
        <v>0</v>
      </c>
      <c r="AY34" s="9">
        <f t="shared" si="9"/>
        <v>0</v>
      </c>
      <c r="AZ34" s="9">
        <f t="shared" si="10"/>
        <v>0</v>
      </c>
      <c r="BA34" s="19"/>
      <c r="BB34" s="19"/>
      <c r="BC34" s="9">
        <f t="shared" si="11"/>
        <v>0</v>
      </c>
      <c r="BD34" s="9">
        <f t="shared" si="12"/>
        <v>0</v>
      </c>
    </row>
    <row r="35" spans="1:56">
      <c r="A35" s="3"/>
      <c r="B35" s="19"/>
      <c r="C35" s="19"/>
      <c r="D35" s="29"/>
      <c r="E35" s="29"/>
      <c r="F35" s="636"/>
      <c r="G35" s="636"/>
      <c r="H35" s="19"/>
      <c r="I35" s="1">
        <v>18</v>
      </c>
      <c r="J35" s="9">
        <f t="shared" si="1"/>
        <v>0</v>
      </c>
      <c r="K35" s="9">
        <f t="shared" si="2"/>
        <v>0</v>
      </c>
      <c r="L35" s="9">
        <f t="shared" si="13"/>
        <v>0</v>
      </c>
      <c r="M35" s="9">
        <f t="shared" si="3"/>
        <v>0</v>
      </c>
      <c r="N35" s="19"/>
      <c r="O35" s="19"/>
      <c r="P35" s="19"/>
      <c r="Q35" s="29"/>
      <c r="R35" s="29"/>
      <c r="S35" s="636"/>
      <c r="T35" s="636"/>
      <c r="U35" s="19"/>
      <c r="V35" s="1">
        <v>18</v>
      </c>
      <c r="W35" s="9">
        <f t="shared" si="14"/>
        <v>0</v>
      </c>
      <c r="X35" s="9">
        <f t="shared" si="4"/>
        <v>0</v>
      </c>
      <c r="Y35" s="9">
        <f t="shared" si="15"/>
        <v>0</v>
      </c>
      <c r="Z35" s="9">
        <f t="shared" si="5"/>
        <v>0</v>
      </c>
      <c r="AA35" s="19"/>
      <c r="AB35" s="19"/>
      <c r="AC35" s="19"/>
      <c r="AD35" s="29"/>
      <c r="AE35" s="29"/>
      <c r="AF35" s="636"/>
      <c r="AG35" s="636"/>
      <c r="AH35" s="19"/>
      <c r="AI35" s="1">
        <v>18</v>
      </c>
      <c r="AJ35" s="9">
        <f t="shared" si="16"/>
        <v>0</v>
      </c>
      <c r="AK35" s="9">
        <f t="shared" si="6"/>
        <v>0</v>
      </c>
      <c r="AL35" s="9">
        <f t="shared" si="17"/>
        <v>0</v>
      </c>
      <c r="AM35" s="9">
        <f t="shared" si="7"/>
        <v>0</v>
      </c>
      <c r="AN35" s="19"/>
      <c r="AO35" s="19"/>
      <c r="AP35" s="19"/>
      <c r="AQ35" s="19"/>
      <c r="AR35" s="19"/>
      <c r="AS35" s="19"/>
      <c r="AT35" s="19"/>
      <c r="AU35" s="19"/>
      <c r="AV35" s="1">
        <v>18</v>
      </c>
      <c r="AW35" s="9">
        <f t="shared" si="8"/>
        <v>0</v>
      </c>
      <c r="AX35" s="9">
        <f t="shared" si="0"/>
        <v>0</v>
      </c>
      <c r="AY35" s="9">
        <f t="shared" si="9"/>
        <v>0</v>
      </c>
      <c r="AZ35" s="9">
        <f t="shared" si="10"/>
        <v>0</v>
      </c>
      <c r="BA35" s="19"/>
      <c r="BB35" s="19"/>
      <c r="BC35" s="9">
        <f t="shared" si="11"/>
        <v>0</v>
      </c>
      <c r="BD35" s="9">
        <f t="shared" si="12"/>
        <v>0</v>
      </c>
    </row>
    <row r="36" spans="1:56">
      <c r="A36" s="3"/>
      <c r="B36" s="19"/>
      <c r="C36" s="19"/>
      <c r="D36" s="19"/>
      <c r="E36" s="19"/>
      <c r="F36" s="19"/>
      <c r="G36" s="19"/>
      <c r="H36" s="19"/>
      <c r="I36" s="1">
        <v>19</v>
      </c>
      <c r="J36" s="9">
        <f t="shared" si="1"/>
        <v>0</v>
      </c>
      <c r="K36" s="9">
        <f t="shared" si="2"/>
        <v>0</v>
      </c>
      <c r="L36" s="9">
        <f t="shared" si="13"/>
        <v>0</v>
      </c>
      <c r="M36" s="9">
        <f t="shared" si="3"/>
        <v>0</v>
      </c>
      <c r="N36" s="19"/>
      <c r="O36" s="19"/>
      <c r="P36" s="19"/>
      <c r="Q36" s="19"/>
      <c r="R36" s="19"/>
      <c r="S36" s="19"/>
      <c r="T36" s="19"/>
      <c r="U36" s="19"/>
      <c r="V36" s="1">
        <v>19</v>
      </c>
      <c r="W36" s="9">
        <f t="shared" si="14"/>
        <v>0</v>
      </c>
      <c r="X36" s="9">
        <f t="shared" si="4"/>
        <v>0</v>
      </c>
      <c r="Y36" s="9">
        <f t="shared" si="15"/>
        <v>0</v>
      </c>
      <c r="Z36" s="9">
        <f t="shared" si="5"/>
        <v>0</v>
      </c>
      <c r="AA36" s="19"/>
      <c r="AB36" s="19"/>
      <c r="AC36" s="19"/>
      <c r="AD36" s="19"/>
      <c r="AE36" s="19"/>
      <c r="AF36" s="19"/>
      <c r="AG36" s="19"/>
      <c r="AH36" s="19"/>
      <c r="AI36" s="1">
        <v>19</v>
      </c>
      <c r="AJ36" s="9">
        <f t="shared" si="16"/>
        <v>0</v>
      </c>
      <c r="AK36" s="9">
        <f t="shared" si="6"/>
        <v>0</v>
      </c>
      <c r="AL36" s="9">
        <f t="shared" si="17"/>
        <v>0</v>
      </c>
      <c r="AM36" s="9">
        <f t="shared" si="7"/>
        <v>0</v>
      </c>
      <c r="AN36" s="19"/>
      <c r="AO36" s="19"/>
      <c r="AP36" s="19"/>
      <c r="AQ36" s="19"/>
      <c r="AR36" s="19"/>
      <c r="AS36" s="19"/>
      <c r="AT36" s="19"/>
      <c r="AU36" s="19"/>
      <c r="AV36" s="1">
        <v>19</v>
      </c>
      <c r="AW36" s="9">
        <f t="shared" si="8"/>
        <v>0</v>
      </c>
      <c r="AX36" s="9">
        <f t="shared" si="0"/>
        <v>0</v>
      </c>
      <c r="AY36" s="9">
        <f t="shared" si="9"/>
        <v>0</v>
      </c>
      <c r="AZ36" s="9">
        <f t="shared" si="10"/>
        <v>0</v>
      </c>
      <c r="BA36" s="19"/>
      <c r="BB36" s="19"/>
      <c r="BC36" s="9">
        <f t="shared" si="11"/>
        <v>0</v>
      </c>
      <c r="BD36" s="9">
        <f t="shared" si="12"/>
        <v>0</v>
      </c>
    </row>
    <row r="37" spans="1:56">
      <c r="A37" s="3"/>
      <c r="B37" s="19"/>
      <c r="C37" s="19"/>
      <c r="D37" s="19"/>
      <c r="E37" s="19"/>
      <c r="F37" s="19"/>
      <c r="G37" s="19"/>
      <c r="H37" s="19"/>
      <c r="I37" s="1">
        <v>20</v>
      </c>
      <c r="J37" s="9">
        <f t="shared" si="1"/>
        <v>0</v>
      </c>
      <c r="K37" s="9">
        <f t="shared" si="2"/>
        <v>0</v>
      </c>
      <c r="L37" s="9">
        <f t="shared" si="13"/>
        <v>0</v>
      </c>
      <c r="M37" s="9">
        <f t="shared" si="3"/>
        <v>0</v>
      </c>
      <c r="N37" s="19"/>
      <c r="O37" s="19"/>
      <c r="P37" s="19"/>
      <c r="Q37" s="19"/>
      <c r="R37" s="19"/>
      <c r="S37" s="19"/>
      <c r="T37" s="19"/>
      <c r="U37" s="19"/>
      <c r="V37" s="1">
        <v>20</v>
      </c>
      <c r="W37" s="9">
        <f t="shared" si="14"/>
        <v>0</v>
      </c>
      <c r="X37" s="9">
        <f t="shared" si="4"/>
        <v>0</v>
      </c>
      <c r="Y37" s="9">
        <f t="shared" si="15"/>
        <v>0</v>
      </c>
      <c r="Z37" s="9">
        <f t="shared" si="5"/>
        <v>0</v>
      </c>
      <c r="AA37" s="19"/>
      <c r="AB37" s="19"/>
      <c r="AC37" s="19"/>
      <c r="AD37" s="19"/>
      <c r="AE37" s="19"/>
      <c r="AF37" s="19"/>
      <c r="AG37" s="19"/>
      <c r="AH37" s="19"/>
      <c r="AI37" s="1">
        <v>20</v>
      </c>
      <c r="AJ37" s="9">
        <f t="shared" si="16"/>
        <v>0</v>
      </c>
      <c r="AK37" s="9">
        <f t="shared" si="6"/>
        <v>0</v>
      </c>
      <c r="AL37" s="9">
        <f t="shared" si="17"/>
        <v>0</v>
      </c>
      <c r="AM37" s="9">
        <f t="shared" si="7"/>
        <v>0</v>
      </c>
      <c r="AN37" s="19"/>
      <c r="AO37" s="19"/>
      <c r="AP37" s="19"/>
      <c r="AQ37" s="19"/>
      <c r="AR37" s="19"/>
      <c r="AS37" s="19"/>
      <c r="AT37" s="19"/>
      <c r="AU37" s="19"/>
      <c r="AV37" s="1">
        <v>20</v>
      </c>
      <c r="AW37" s="9">
        <f t="shared" si="8"/>
        <v>0</v>
      </c>
      <c r="AX37" s="9">
        <f t="shared" si="0"/>
        <v>0</v>
      </c>
      <c r="AY37" s="9">
        <f t="shared" si="9"/>
        <v>0</v>
      </c>
      <c r="AZ37" s="9">
        <f t="shared" si="10"/>
        <v>0</v>
      </c>
      <c r="BA37" s="19"/>
      <c r="BB37" s="19"/>
      <c r="BC37" s="9">
        <f t="shared" si="11"/>
        <v>0</v>
      </c>
      <c r="BD37" s="9">
        <f t="shared" si="12"/>
        <v>0</v>
      </c>
    </row>
    <row r="38" spans="1:56">
      <c r="A38" s="3"/>
      <c r="B38" s="19"/>
      <c r="C38" s="19"/>
      <c r="D38" s="19"/>
      <c r="E38" s="19"/>
      <c r="F38" s="19"/>
      <c r="G38" s="19"/>
      <c r="H38" s="19"/>
      <c r="I38" s="1">
        <v>21</v>
      </c>
      <c r="J38" s="9">
        <f t="shared" si="1"/>
        <v>0</v>
      </c>
      <c r="K38" s="9">
        <f t="shared" si="2"/>
        <v>0</v>
      </c>
      <c r="L38" s="9">
        <f t="shared" si="13"/>
        <v>0</v>
      </c>
      <c r="M38" s="9">
        <f t="shared" si="3"/>
        <v>0</v>
      </c>
      <c r="N38" s="19"/>
      <c r="O38" s="19"/>
      <c r="P38" s="19"/>
      <c r="Q38" s="19"/>
      <c r="R38" s="19"/>
      <c r="S38" s="19"/>
      <c r="T38" s="19"/>
      <c r="U38" s="19"/>
      <c r="V38" s="1">
        <v>21</v>
      </c>
      <c r="W38" s="9">
        <f t="shared" si="14"/>
        <v>0</v>
      </c>
      <c r="X38" s="9">
        <f t="shared" si="4"/>
        <v>0</v>
      </c>
      <c r="Y38" s="9">
        <f t="shared" si="15"/>
        <v>0</v>
      </c>
      <c r="Z38" s="9">
        <f t="shared" si="5"/>
        <v>0</v>
      </c>
      <c r="AA38" s="19"/>
      <c r="AB38" s="19"/>
      <c r="AC38" s="19"/>
      <c r="AD38" s="19"/>
      <c r="AE38" s="19"/>
      <c r="AF38" s="19"/>
      <c r="AG38" s="19"/>
      <c r="AH38" s="19"/>
      <c r="AI38" s="1">
        <v>21</v>
      </c>
      <c r="AJ38" s="9">
        <f t="shared" si="16"/>
        <v>0</v>
      </c>
      <c r="AK38" s="9">
        <f t="shared" si="6"/>
        <v>0</v>
      </c>
      <c r="AL38" s="9">
        <f t="shared" si="17"/>
        <v>0</v>
      </c>
      <c r="AM38" s="9">
        <f t="shared" si="7"/>
        <v>0</v>
      </c>
      <c r="AN38" s="19"/>
      <c r="AO38" s="19"/>
      <c r="AP38" s="19"/>
      <c r="AQ38" s="19"/>
      <c r="AR38" s="19"/>
      <c r="AS38" s="19"/>
      <c r="AT38" s="19"/>
      <c r="AU38" s="19"/>
      <c r="AV38" s="1">
        <v>21</v>
      </c>
      <c r="AW38" s="9">
        <f t="shared" si="8"/>
        <v>0</v>
      </c>
      <c r="AX38" s="9">
        <f t="shared" si="0"/>
        <v>0</v>
      </c>
      <c r="AY38" s="9">
        <f t="shared" si="9"/>
        <v>0</v>
      </c>
      <c r="AZ38" s="9">
        <f t="shared" si="10"/>
        <v>0</v>
      </c>
      <c r="BA38" s="19"/>
      <c r="BB38" s="19"/>
      <c r="BC38" s="9">
        <f t="shared" si="11"/>
        <v>0</v>
      </c>
      <c r="BD38" s="9">
        <f t="shared" si="12"/>
        <v>0</v>
      </c>
    </row>
    <row r="39" spans="1:56">
      <c r="A39" s="3"/>
      <c r="B39" s="19"/>
      <c r="C39" s="19"/>
      <c r="D39" s="19"/>
      <c r="E39" s="19"/>
      <c r="F39" s="19"/>
      <c r="G39" s="19"/>
      <c r="H39" s="19"/>
      <c r="I39" s="1">
        <v>22</v>
      </c>
      <c r="J39" s="9">
        <f t="shared" si="1"/>
        <v>0</v>
      </c>
      <c r="K39" s="9">
        <f t="shared" si="2"/>
        <v>0</v>
      </c>
      <c r="L39" s="9">
        <f t="shared" si="13"/>
        <v>0</v>
      </c>
      <c r="M39" s="9">
        <f t="shared" si="3"/>
        <v>0</v>
      </c>
      <c r="N39" s="19"/>
      <c r="O39" s="19"/>
      <c r="P39" s="19"/>
      <c r="Q39" s="19"/>
      <c r="R39" s="19"/>
      <c r="S39" s="19"/>
      <c r="T39" s="19"/>
      <c r="U39" s="19"/>
      <c r="V39" s="1">
        <v>22</v>
      </c>
      <c r="W39" s="9">
        <f t="shared" si="14"/>
        <v>0</v>
      </c>
      <c r="X39" s="9">
        <f t="shared" si="4"/>
        <v>0</v>
      </c>
      <c r="Y39" s="9">
        <f t="shared" si="15"/>
        <v>0</v>
      </c>
      <c r="Z39" s="9">
        <f t="shared" si="5"/>
        <v>0</v>
      </c>
      <c r="AA39" s="19"/>
      <c r="AB39" s="19"/>
      <c r="AC39" s="19"/>
      <c r="AD39" s="19"/>
      <c r="AE39" s="19"/>
      <c r="AF39" s="19"/>
      <c r="AG39" s="19"/>
      <c r="AH39" s="19"/>
      <c r="AI39" s="1">
        <v>22</v>
      </c>
      <c r="AJ39" s="9">
        <f t="shared" si="16"/>
        <v>0</v>
      </c>
      <c r="AK39" s="9">
        <f t="shared" si="6"/>
        <v>0</v>
      </c>
      <c r="AL39" s="9">
        <f t="shared" si="17"/>
        <v>0</v>
      </c>
      <c r="AM39" s="9">
        <f t="shared" si="7"/>
        <v>0</v>
      </c>
      <c r="AN39" s="19"/>
      <c r="AO39" s="19"/>
      <c r="AP39" s="19"/>
      <c r="AQ39" s="19"/>
      <c r="AR39" s="19"/>
      <c r="AS39" s="19"/>
      <c r="AT39" s="19"/>
      <c r="AU39" s="19"/>
      <c r="AV39" s="1">
        <v>22</v>
      </c>
      <c r="AW39" s="9">
        <f t="shared" si="8"/>
        <v>0</v>
      </c>
      <c r="AX39" s="9">
        <f t="shared" si="0"/>
        <v>0</v>
      </c>
      <c r="AY39" s="9">
        <f t="shared" si="9"/>
        <v>0</v>
      </c>
      <c r="AZ39" s="9">
        <f t="shared" si="10"/>
        <v>0</v>
      </c>
      <c r="BA39" s="19"/>
      <c r="BB39" s="19"/>
      <c r="BC39" s="9">
        <f t="shared" si="11"/>
        <v>0</v>
      </c>
      <c r="BD39" s="9">
        <f t="shared" si="12"/>
        <v>0</v>
      </c>
    </row>
    <row r="40" spans="1:56">
      <c r="A40" s="3"/>
      <c r="B40" s="19"/>
      <c r="C40" s="19"/>
      <c r="D40" s="19"/>
      <c r="E40" s="19"/>
      <c r="F40" s="19"/>
      <c r="G40" s="19"/>
      <c r="H40" s="19"/>
      <c r="I40" s="1">
        <v>23</v>
      </c>
      <c r="J40" s="9">
        <f t="shared" si="1"/>
        <v>0</v>
      </c>
      <c r="K40" s="9">
        <f t="shared" si="2"/>
        <v>0</v>
      </c>
      <c r="L40" s="9">
        <f t="shared" si="13"/>
        <v>0</v>
      </c>
      <c r="M40" s="9">
        <f t="shared" si="3"/>
        <v>0</v>
      </c>
      <c r="N40" s="19"/>
      <c r="O40" s="19"/>
      <c r="P40" s="19"/>
      <c r="Q40" s="19"/>
      <c r="R40" s="19"/>
      <c r="S40" s="19"/>
      <c r="T40" s="19"/>
      <c r="U40" s="19"/>
      <c r="V40" s="1">
        <v>23</v>
      </c>
      <c r="W40" s="9">
        <f t="shared" si="14"/>
        <v>0</v>
      </c>
      <c r="X40" s="9">
        <f t="shared" si="4"/>
        <v>0</v>
      </c>
      <c r="Y40" s="9">
        <f t="shared" si="15"/>
        <v>0</v>
      </c>
      <c r="Z40" s="9">
        <f t="shared" si="5"/>
        <v>0</v>
      </c>
      <c r="AA40" s="19"/>
      <c r="AB40" s="19"/>
      <c r="AC40" s="19"/>
      <c r="AD40" s="19"/>
      <c r="AE40" s="19"/>
      <c r="AF40" s="19"/>
      <c r="AG40" s="19"/>
      <c r="AH40" s="19"/>
      <c r="AI40" s="1">
        <v>23</v>
      </c>
      <c r="AJ40" s="9">
        <f t="shared" si="16"/>
        <v>0</v>
      </c>
      <c r="AK40" s="9">
        <f t="shared" si="6"/>
        <v>0</v>
      </c>
      <c r="AL40" s="9">
        <f t="shared" si="17"/>
        <v>0</v>
      </c>
      <c r="AM40" s="9">
        <f t="shared" si="7"/>
        <v>0</v>
      </c>
      <c r="AN40" s="19"/>
      <c r="AO40" s="19"/>
      <c r="AP40" s="19"/>
      <c r="AQ40" s="19"/>
      <c r="AR40" s="19"/>
      <c r="AS40" s="19"/>
      <c r="AT40" s="19"/>
      <c r="AU40" s="19"/>
      <c r="AV40" s="1">
        <v>23</v>
      </c>
      <c r="AW40" s="9">
        <f t="shared" si="8"/>
        <v>0</v>
      </c>
      <c r="AX40" s="9">
        <f t="shared" si="0"/>
        <v>0</v>
      </c>
      <c r="AY40" s="9">
        <f t="shared" si="9"/>
        <v>0</v>
      </c>
      <c r="AZ40" s="9">
        <f t="shared" si="10"/>
        <v>0</v>
      </c>
      <c r="BA40" s="19"/>
      <c r="BB40" s="19"/>
      <c r="BC40" s="9">
        <f t="shared" si="11"/>
        <v>0</v>
      </c>
      <c r="BD40" s="9">
        <f t="shared" si="12"/>
        <v>0</v>
      </c>
    </row>
    <row r="41" spans="1:56">
      <c r="A41" s="3"/>
      <c r="B41" s="19"/>
      <c r="C41" s="19"/>
      <c r="D41" s="19"/>
      <c r="E41" s="19"/>
      <c r="F41" s="19"/>
      <c r="G41" s="19"/>
      <c r="H41" s="19"/>
      <c r="I41" s="1">
        <v>24</v>
      </c>
      <c r="J41" s="9">
        <f t="shared" si="1"/>
        <v>0</v>
      </c>
      <c r="K41" s="9">
        <f t="shared" si="2"/>
        <v>0</v>
      </c>
      <c r="L41" s="9">
        <f t="shared" si="13"/>
        <v>0</v>
      </c>
      <c r="M41" s="9">
        <f t="shared" si="3"/>
        <v>0</v>
      </c>
      <c r="N41" s="19"/>
      <c r="O41" s="19"/>
      <c r="P41" s="19"/>
      <c r="Q41" s="19"/>
      <c r="R41" s="19"/>
      <c r="S41" s="19"/>
      <c r="T41" s="19"/>
      <c r="U41" s="19"/>
      <c r="V41" s="1">
        <v>24</v>
      </c>
      <c r="W41" s="9">
        <f t="shared" si="14"/>
        <v>0</v>
      </c>
      <c r="X41" s="9">
        <f t="shared" si="4"/>
        <v>0</v>
      </c>
      <c r="Y41" s="9">
        <f t="shared" si="15"/>
        <v>0</v>
      </c>
      <c r="Z41" s="9">
        <f t="shared" si="5"/>
        <v>0</v>
      </c>
      <c r="AA41" s="19"/>
      <c r="AB41" s="19"/>
      <c r="AC41" s="19"/>
      <c r="AD41" s="19"/>
      <c r="AE41" s="19"/>
      <c r="AF41" s="19"/>
      <c r="AG41" s="19"/>
      <c r="AH41" s="19"/>
      <c r="AI41" s="1">
        <v>24</v>
      </c>
      <c r="AJ41" s="9">
        <f t="shared" si="16"/>
        <v>0</v>
      </c>
      <c r="AK41" s="9">
        <f t="shared" si="6"/>
        <v>0</v>
      </c>
      <c r="AL41" s="9">
        <f t="shared" si="17"/>
        <v>0</v>
      </c>
      <c r="AM41" s="9">
        <f t="shared" si="7"/>
        <v>0</v>
      </c>
      <c r="AN41" s="19"/>
      <c r="AO41" s="19"/>
      <c r="AP41" s="19"/>
      <c r="AQ41" s="19"/>
      <c r="AR41" s="19"/>
      <c r="AS41" s="19"/>
      <c r="AT41" s="19"/>
      <c r="AU41" s="19"/>
      <c r="AV41" s="1">
        <v>24</v>
      </c>
      <c r="AW41" s="9">
        <f t="shared" si="8"/>
        <v>0</v>
      </c>
      <c r="AX41" s="9">
        <f t="shared" si="0"/>
        <v>0</v>
      </c>
      <c r="AY41" s="9">
        <f t="shared" si="9"/>
        <v>0</v>
      </c>
      <c r="AZ41" s="9">
        <f t="shared" si="10"/>
        <v>0</v>
      </c>
      <c r="BA41" s="19"/>
      <c r="BB41" s="19"/>
      <c r="BC41" s="9">
        <f t="shared" si="11"/>
        <v>0</v>
      </c>
      <c r="BD41" s="9">
        <f t="shared" si="12"/>
        <v>0</v>
      </c>
    </row>
    <row r="42" spans="1:56">
      <c r="A42" s="3"/>
      <c r="B42" s="19"/>
      <c r="C42" s="19"/>
      <c r="D42" s="19"/>
      <c r="E42" s="19"/>
      <c r="F42" s="19"/>
      <c r="G42" s="19"/>
      <c r="H42" s="19"/>
      <c r="I42" s="1">
        <v>25</v>
      </c>
      <c r="J42" s="9">
        <f t="shared" si="1"/>
        <v>0</v>
      </c>
      <c r="K42" s="9">
        <f t="shared" si="2"/>
        <v>0</v>
      </c>
      <c r="L42" s="9">
        <f t="shared" si="13"/>
        <v>0</v>
      </c>
      <c r="M42" s="9">
        <f t="shared" si="3"/>
        <v>0</v>
      </c>
      <c r="N42" s="19"/>
      <c r="O42" s="19"/>
      <c r="P42" s="19"/>
      <c r="Q42" s="19"/>
      <c r="R42" s="19"/>
      <c r="S42" s="19"/>
      <c r="T42" s="19"/>
      <c r="U42" s="19"/>
      <c r="V42" s="1">
        <v>25</v>
      </c>
      <c r="W42" s="9">
        <f t="shared" si="14"/>
        <v>0</v>
      </c>
      <c r="X42" s="9">
        <f t="shared" si="4"/>
        <v>0</v>
      </c>
      <c r="Y42" s="9">
        <f t="shared" si="15"/>
        <v>0</v>
      </c>
      <c r="Z42" s="9">
        <f t="shared" si="5"/>
        <v>0</v>
      </c>
      <c r="AA42" s="19"/>
      <c r="AB42" s="19"/>
      <c r="AC42" s="19"/>
      <c r="AD42" s="19"/>
      <c r="AE42" s="19"/>
      <c r="AF42" s="19"/>
      <c r="AG42" s="19"/>
      <c r="AH42" s="19"/>
      <c r="AI42" s="1">
        <v>25</v>
      </c>
      <c r="AJ42" s="9">
        <f t="shared" si="16"/>
        <v>0</v>
      </c>
      <c r="AK42" s="9">
        <f t="shared" si="6"/>
        <v>0</v>
      </c>
      <c r="AL42" s="9">
        <f t="shared" si="17"/>
        <v>0</v>
      </c>
      <c r="AM42" s="9">
        <f t="shared" si="7"/>
        <v>0</v>
      </c>
      <c r="AN42" s="19"/>
      <c r="AO42" s="19"/>
      <c r="AP42" s="19"/>
      <c r="AQ42" s="19"/>
      <c r="AR42" s="19"/>
      <c r="AS42" s="19"/>
      <c r="AT42" s="19"/>
      <c r="AU42" s="19"/>
      <c r="AV42" s="1">
        <v>25</v>
      </c>
      <c r="AW42" s="9">
        <f t="shared" si="8"/>
        <v>0</v>
      </c>
      <c r="AX42" s="9">
        <f t="shared" si="0"/>
        <v>0</v>
      </c>
      <c r="AY42" s="9">
        <f t="shared" si="9"/>
        <v>0</v>
      </c>
      <c r="AZ42" s="9">
        <f t="shared" si="10"/>
        <v>0</v>
      </c>
      <c r="BA42" s="19"/>
      <c r="BB42" s="19"/>
      <c r="BC42" s="9">
        <f t="shared" si="11"/>
        <v>0</v>
      </c>
      <c r="BD42" s="9">
        <f t="shared" si="12"/>
        <v>0</v>
      </c>
    </row>
    <row r="43" spans="1:56">
      <c r="A43" s="3"/>
      <c r="B43" s="19"/>
      <c r="C43" s="19"/>
      <c r="D43" s="19"/>
      <c r="E43" s="19"/>
      <c r="F43" s="19"/>
      <c r="G43" s="19"/>
      <c r="H43" s="19"/>
      <c r="I43" s="1">
        <v>26</v>
      </c>
      <c r="J43" s="9">
        <f t="shared" si="1"/>
        <v>0</v>
      </c>
      <c r="K43" s="9">
        <f t="shared" si="2"/>
        <v>0</v>
      </c>
      <c r="L43" s="9">
        <f t="shared" si="13"/>
        <v>0</v>
      </c>
      <c r="M43" s="9">
        <f t="shared" si="3"/>
        <v>0</v>
      </c>
      <c r="N43" s="19"/>
      <c r="O43" s="19"/>
      <c r="P43" s="19"/>
      <c r="Q43" s="19"/>
      <c r="R43" s="19"/>
      <c r="S43" s="19"/>
      <c r="T43" s="19"/>
      <c r="U43" s="19"/>
      <c r="V43" s="1">
        <v>26</v>
      </c>
      <c r="W43" s="9">
        <f t="shared" si="14"/>
        <v>0</v>
      </c>
      <c r="X43" s="9">
        <f t="shared" si="4"/>
        <v>0</v>
      </c>
      <c r="Y43" s="9">
        <f t="shared" si="15"/>
        <v>0</v>
      </c>
      <c r="Z43" s="9">
        <f t="shared" si="5"/>
        <v>0</v>
      </c>
      <c r="AA43" s="19"/>
      <c r="AB43" s="19"/>
      <c r="AC43" s="19"/>
      <c r="AD43" s="19"/>
      <c r="AE43" s="19"/>
      <c r="AF43" s="19"/>
      <c r="AG43" s="19"/>
      <c r="AH43" s="19"/>
      <c r="AI43" s="1">
        <v>26</v>
      </c>
      <c r="AJ43" s="9">
        <f t="shared" si="16"/>
        <v>0</v>
      </c>
      <c r="AK43" s="9">
        <f t="shared" si="6"/>
        <v>0</v>
      </c>
      <c r="AL43" s="9">
        <f t="shared" si="17"/>
        <v>0</v>
      </c>
      <c r="AM43" s="9">
        <f t="shared" si="7"/>
        <v>0</v>
      </c>
      <c r="AN43" s="19"/>
      <c r="AO43" s="19"/>
      <c r="AP43" s="19"/>
      <c r="AQ43" s="19"/>
      <c r="AR43" s="19"/>
      <c r="AS43" s="19"/>
      <c r="AT43" s="19"/>
      <c r="AU43" s="19"/>
      <c r="AV43" s="1">
        <v>26</v>
      </c>
      <c r="AW43" s="9">
        <f t="shared" si="8"/>
        <v>0</v>
      </c>
      <c r="AX43" s="9">
        <f t="shared" si="0"/>
        <v>0</v>
      </c>
      <c r="AY43" s="9">
        <f t="shared" si="9"/>
        <v>0</v>
      </c>
      <c r="AZ43" s="9">
        <f t="shared" si="10"/>
        <v>0</v>
      </c>
      <c r="BA43" s="19"/>
      <c r="BB43" s="19"/>
      <c r="BC43" s="9">
        <f t="shared" si="11"/>
        <v>0</v>
      </c>
      <c r="BD43" s="9">
        <f t="shared" si="12"/>
        <v>0</v>
      </c>
    </row>
    <row r="44" spans="1:56">
      <c r="A44" s="3"/>
      <c r="B44" s="19"/>
      <c r="C44" s="19"/>
      <c r="D44" s="19"/>
      <c r="E44" s="19"/>
      <c r="F44" s="19"/>
      <c r="G44" s="19"/>
      <c r="H44" s="19"/>
      <c r="I44" s="1">
        <v>27</v>
      </c>
      <c r="J44" s="9">
        <f t="shared" si="1"/>
        <v>0</v>
      </c>
      <c r="K44" s="9">
        <f t="shared" si="2"/>
        <v>0</v>
      </c>
      <c r="L44" s="9">
        <f t="shared" si="13"/>
        <v>0</v>
      </c>
      <c r="M44" s="9">
        <f t="shared" si="3"/>
        <v>0</v>
      </c>
      <c r="N44" s="19"/>
      <c r="O44" s="19"/>
      <c r="P44" s="19"/>
      <c r="Q44" s="19"/>
      <c r="R44" s="19"/>
      <c r="S44" s="19"/>
      <c r="T44" s="19"/>
      <c r="U44" s="19"/>
      <c r="V44" s="1">
        <v>27</v>
      </c>
      <c r="W44" s="9">
        <f t="shared" si="14"/>
        <v>0</v>
      </c>
      <c r="X44" s="9">
        <f t="shared" si="4"/>
        <v>0</v>
      </c>
      <c r="Y44" s="9">
        <f t="shared" si="15"/>
        <v>0</v>
      </c>
      <c r="Z44" s="9">
        <f t="shared" si="5"/>
        <v>0</v>
      </c>
      <c r="AA44" s="19"/>
      <c r="AB44" s="19"/>
      <c r="AC44" s="19"/>
      <c r="AD44" s="19"/>
      <c r="AE44" s="19"/>
      <c r="AF44" s="19"/>
      <c r="AG44" s="19"/>
      <c r="AH44" s="19"/>
      <c r="AI44" s="1">
        <v>27</v>
      </c>
      <c r="AJ44" s="9">
        <f t="shared" si="16"/>
        <v>0</v>
      </c>
      <c r="AK44" s="9">
        <f t="shared" si="6"/>
        <v>0</v>
      </c>
      <c r="AL44" s="9">
        <f t="shared" si="17"/>
        <v>0</v>
      </c>
      <c r="AM44" s="9">
        <f t="shared" si="7"/>
        <v>0</v>
      </c>
      <c r="AN44" s="19"/>
      <c r="AO44" s="19"/>
      <c r="AP44" s="19"/>
      <c r="AQ44" s="19"/>
      <c r="AR44" s="19"/>
      <c r="AS44" s="19"/>
      <c r="AT44" s="19"/>
      <c r="AU44" s="19"/>
      <c r="AV44" s="1">
        <v>27</v>
      </c>
      <c r="AW44" s="9">
        <f t="shared" si="8"/>
        <v>0</v>
      </c>
      <c r="AX44" s="9">
        <f t="shared" si="0"/>
        <v>0</v>
      </c>
      <c r="AY44" s="9">
        <f t="shared" si="9"/>
        <v>0</v>
      </c>
      <c r="AZ44" s="9">
        <f t="shared" si="10"/>
        <v>0</v>
      </c>
      <c r="BA44" s="19"/>
      <c r="BB44" s="19"/>
      <c r="BC44" s="9">
        <f t="shared" si="11"/>
        <v>0</v>
      </c>
      <c r="BD44" s="9">
        <f t="shared" si="12"/>
        <v>0</v>
      </c>
    </row>
    <row r="45" spans="1:56">
      <c r="A45" s="3"/>
      <c r="B45" s="19"/>
      <c r="C45" s="19"/>
      <c r="D45" s="19"/>
      <c r="E45" s="19"/>
      <c r="F45" s="19"/>
      <c r="G45" s="19"/>
      <c r="H45" s="19"/>
      <c r="I45" s="1">
        <v>28</v>
      </c>
      <c r="J45" s="9">
        <f t="shared" si="1"/>
        <v>0</v>
      </c>
      <c r="K45" s="9">
        <f t="shared" si="2"/>
        <v>0</v>
      </c>
      <c r="L45" s="9">
        <f t="shared" si="13"/>
        <v>0</v>
      </c>
      <c r="M45" s="9">
        <f t="shared" si="3"/>
        <v>0</v>
      </c>
      <c r="N45" s="19"/>
      <c r="O45" s="19"/>
      <c r="P45" s="19"/>
      <c r="Q45" s="19"/>
      <c r="R45" s="19"/>
      <c r="S45" s="19"/>
      <c r="T45" s="19"/>
      <c r="U45" s="19"/>
      <c r="V45" s="1">
        <v>28</v>
      </c>
      <c r="W45" s="9">
        <f t="shared" si="14"/>
        <v>0</v>
      </c>
      <c r="X45" s="9">
        <f t="shared" si="4"/>
        <v>0</v>
      </c>
      <c r="Y45" s="9">
        <f t="shared" si="15"/>
        <v>0</v>
      </c>
      <c r="Z45" s="9">
        <f t="shared" si="5"/>
        <v>0</v>
      </c>
      <c r="AA45" s="19"/>
      <c r="AB45" s="19"/>
      <c r="AC45" s="19"/>
      <c r="AD45" s="19"/>
      <c r="AE45" s="19"/>
      <c r="AF45" s="19"/>
      <c r="AG45" s="19"/>
      <c r="AH45" s="19"/>
      <c r="AI45" s="1">
        <v>28</v>
      </c>
      <c r="AJ45" s="9">
        <f t="shared" si="16"/>
        <v>0</v>
      </c>
      <c r="AK45" s="9">
        <f t="shared" si="6"/>
        <v>0</v>
      </c>
      <c r="AL45" s="9">
        <f t="shared" si="17"/>
        <v>0</v>
      </c>
      <c r="AM45" s="9">
        <f t="shared" si="7"/>
        <v>0</v>
      </c>
      <c r="AN45" s="19"/>
      <c r="AO45" s="19"/>
      <c r="AP45" s="19"/>
      <c r="AQ45" s="19"/>
      <c r="AR45" s="19"/>
      <c r="AS45" s="19"/>
      <c r="AT45" s="19"/>
      <c r="AU45" s="19"/>
      <c r="AV45" s="1">
        <v>28</v>
      </c>
      <c r="AW45" s="9">
        <f t="shared" si="8"/>
        <v>0</v>
      </c>
      <c r="AX45" s="9">
        <f t="shared" si="0"/>
        <v>0</v>
      </c>
      <c r="AY45" s="9">
        <f t="shared" si="9"/>
        <v>0</v>
      </c>
      <c r="AZ45" s="9">
        <f t="shared" si="10"/>
        <v>0</v>
      </c>
      <c r="BA45" s="19"/>
      <c r="BB45" s="19"/>
      <c r="BC45" s="9">
        <f t="shared" si="11"/>
        <v>0</v>
      </c>
      <c r="BD45" s="9">
        <f t="shared" si="12"/>
        <v>0</v>
      </c>
    </row>
    <row r="46" spans="1:56">
      <c r="A46" s="3"/>
      <c r="B46" s="19"/>
      <c r="C46" s="19"/>
      <c r="D46" s="19"/>
      <c r="E46" s="19"/>
      <c r="F46" s="19"/>
      <c r="G46" s="19"/>
      <c r="H46" s="19"/>
      <c r="I46" s="1">
        <v>29</v>
      </c>
      <c r="J46" s="9">
        <f t="shared" si="1"/>
        <v>0</v>
      </c>
      <c r="K46" s="9">
        <f t="shared" si="2"/>
        <v>0</v>
      </c>
      <c r="L46" s="9">
        <f t="shared" si="13"/>
        <v>0</v>
      </c>
      <c r="M46" s="9">
        <f t="shared" si="3"/>
        <v>0</v>
      </c>
      <c r="N46" s="19"/>
      <c r="O46" s="19"/>
      <c r="P46" s="19"/>
      <c r="Q46" s="19"/>
      <c r="R46" s="19"/>
      <c r="S46" s="19"/>
      <c r="T46" s="19"/>
      <c r="U46" s="19"/>
      <c r="V46" s="1">
        <v>29</v>
      </c>
      <c r="W46" s="9">
        <f t="shared" si="14"/>
        <v>0</v>
      </c>
      <c r="X46" s="9">
        <f t="shared" si="4"/>
        <v>0</v>
      </c>
      <c r="Y46" s="9">
        <f t="shared" si="15"/>
        <v>0</v>
      </c>
      <c r="Z46" s="9">
        <f t="shared" si="5"/>
        <v>0</v>
      </c>
      <c r="AA46" s="19"/>
      <c r="AB46" s="19"/>
      <c r="AC46" s="19"/>
      <c r="AD46" s="19"/>
      <c r="AE46" s="19"/>
      <c r="AF46" s="19"/>
      <c r="AG46" s="19"/>
      <c r="AH46" s="19"/>
      <c r="AI46" s="1">
        <v>29</v>
      </c>
      <c r="AJ46" s="9">
        <f t="shared" si="16"/>
        <v>0</v>
      </c>
      <c r="AK46" s="9">
        <f t="shared" si="6"/>
        <v>0</v>
      </c>
      <c r="AL46" s="9">
        <f t="shared" si="17"/>
        <v>0</v>
      </c>
      <c r="AM46" s="9">
        <f t="shared" si="7"/>
        <v>0</v>
      </c>
      <c r="AN46" s="19"/>
      <c r="AO46" s="19"/>
      <c r="AP46" s="19"/>
      <c r="AQ46" s="19"/>
      <c r="AR46" s="19"/>
      <c r="AS46" s="19"/>
      <c r="AT46" s="19"/>
      <c r="AU46" s="19"/>
      <c r="AV46" s="1">
        <v>29</v>
      </c>
      <c r="AW46" s="9">
        <f t="shared" si="8"/>
        <v>0</v>
      </c>
      <c r="AX46" s="9">
        <f t="shared" si="0"/>
        <v>0</v>
      </c>
      <c r="AY46" s="9">
        <f t="shared" si="9"/>
        <v>0</v>
      </c>
      <c r="AZ46" s="9">
        <f t="shared" si="10"/>
        <v>0</v>
      </c>
      <c r="BA46" s="19"/>
      <c r="BB46" s="19"/>
      <c r="BC46" s="9">
        <f t="shared" si="11"/>
        <v>0</v>
      </c>
      <c r="BD46" s="9">
        <f t="shared" si="12"/>
        <v>0</v>
      </c>
    </row>
    <row r="47" spans="1:56">
      <c r="A47" s="3"/>
      <c r="B47" s="19"/>
      <c r="C47" s="19"/>
      <c r="D47" s="19"/>
      <c r="E47" s="19"/>
      <c r="F47" s="19"/>
      <c r="G47" s="19"/>
      <c r="H47" s="19"/>
      <c r="I47" s="1">
        <v>30</v>
      </c>
      <c r="J47" s="9">
        <f t="shared" si="1"/>
        <v>0</v>
      </c>
      <c r="K47" s="9">
        <f t="shared" si="2"/>
        <v>0</v>
      </c>
      <c r="L47" s="9">
        <f t="shared" si="13"/>
        <v>0</v>
      </c>
      <c r="M47" s="9">
        <f t="shared" si="3"/>
        <v>0</v>
      </c>
      <c r="N47" s="19"/>
      <c r="O47" s="19"/>
      <c r="P47" s="19"/>
      <c r="Q47" s="19"/>
      <c r="R47" s="19"/>
      <c r="S47" s="19"/>
      <c r="T47" s="19"/>
      <c r="U47" s="19"/>
      <c r="V47" s="1">
        <v>30</v>
      </c>
      <c r="W47" s="9">
        <f t="shared" si="14"/>
        <v>0</v>
      </c>
      <c r="X47" s="9">
        <f t="shared" si="4"/>
        <v>0</v>
      </c>
      <c r="Y47" s="9">
        <f t="shared" si="15"/>
        <v>0</v>
      </c>
      <c r="Z47" s="9">
        <f t="shared" si="5"/>
        <v>0</v>
      </c>
      <c r="AA47" s="19"/>
      <c r="AB47" s="19"/>
      <c r="AC47" s="19"/>
      <c r="AD47" s="19"/>
      <c r="AE47" s="19"/>
      <c r="AF47" s="19"/>
      <c r="AG47" s="19"/>
      <c r="AH47" s="19"/>
      <c r="AI47" s="1">
        <v>30</v>
      </c>
      <c r="AJ47" s="9">
        <f t="shared" si="16"/>
        <v>0</v>
      </c>
      <c r="AK47" s="9">
        <f t="shared" si="6"/>
        <v>0</v>
      </c>
      <c r="AL47" s="9">
        <f t="shared" si="17"/>
        <v>0</v>
      </c>
      <c r="AM47" s="9">
        <f t="shared" si="7"/>
        <v>0</v>
      </c>
      <c r="AN47" s="19"/>
      <c r="AO47" s="19"/>
      <c r="AP47" s="19"/>
      <c r="AQ47" s="19"/>
      <c r="AR47" s="19"/>
      <c r="AS47" s="19"/>
      <c r="AT47" s="19"/>
      <c r="AU47" s="19"/>
      <c r="AV47" s="1">
        <v>30</v>
      </c>
      <c r="AW47" s="9">
        <f t="shared" si="8"/>
        <v>0</v>
      </c>
      <c r="AX47" s="9">
        <f t="shared" si="0"/>
        <v>0</v>
      </c>
      <c r="AY47" s="9">
        <f t="shared" si="9"/>
        <v>0</v>
      </c>
      <c r="AZ47" s="9">
        <f t="shared" si="10"/>
        <v>0</v>
      </c>
      <c r="BA47" s="19"/>
      <c r="BB47" s="19"/>
      <c r="BC47" s="9">
        <f t="shared" si="11"/>
        <v>0</v>
      </c>
      <c r="BD47" s="9">
        <f t="shared" si="12"/>
        <v>0</v>
      </c>
    </row>
    <row r="48" spans="1:56">
      <c r="A48" s="3"/>
      <c r="B48" s="19"/>
      <c r="C48" s="19"/>
      <c r="D48" s="19"/>
      <c r="E48" s="19"/>
      <c r="F48" s="19"/>
      <c r="G48" s="19"/>
      <c r="H48" s="19"/>
      <c r="I48" s="1">
        <v>31</v>
      </c>
      <c r="J48" s="9">
        <f t="shared" si="1"/>
        <v>0</v>
      </c>
      <c r="K48" s="9">
        <f t="shared" si="2"/>
        <v>0</v>
      </c>
      <c r="L48" s="9">
        <f t="shared" si="13"/>
        <v>0</v>
      </c>
      <c r="M48" s="9">
        <f t="shared" si="3"/>
        <v>0</v>
      </c>
      <c r="N48" s="19"/>
      <c r="O48" s="19"/>
      <c r="P48" s="19"/>
      <c r="Q48" s="19"/>
      <c r="R48" s="19"/>
      <c r="S48" s="19"/>
      <c r="T48" s="19"/>
      <c r="U48" s="19"/>
      <c r="V48" s="1">
        <v>31</v>
      </c>
      <c r="W48" s="9">
        <f t="shared" si="14"/>
        <v>0</v>
      </c>
      <c r="X48" s="9">
        <f t="shared" si="4"/>
        <v>0</v>
      </c>
      <c r="Y48" s="9">
        <f t="shared" si="15"/>
        <v>0</v>
      </c>
      <c r="Z48" s="9">
        <f t="shared" si="5"/>
        <v>0</v>
      </c>
      <c r="AA48" s="19"/>
      <c r="AB48" s="19"/>
      <c r="AC48" s="19"/>
      <c r="AD48" s="19"/>
      <c r="AE48" s="19"/>
      <c r="AF48" s="19"/>
      <c r="AG48" s="19"/>
      <c r="AH48" s="19"/>
      <c r="AI48" s="1">
        <v>31</v>
      </c>
      <c r="AJ48" s="9">
        <f t="shared" si="16"/>
        <v>0</v>
      </c>
      <c r="AK48" s="9">
        <f t="shared" si="6"/>
        <v>0</v>
      </c>
      <c r="AL48" s="9">
        <f t="shared" si="17"/>
        <v>0</v>
      </c>
      <c r="AM48" s="9">
        <f t="shared" si="7"/>
        <v>0</v>
      </c>
      <c r="AN48" s="19"/>
      <c r="AO48" s="19"/>
      <c r="AP48" s="19"/>
      <c r="AQ48" s="19"/>
      <c r="AR48" s="19"/>
      <c r="AS48" s="19"/>
      <c r="AT48" s="19"/>
      <c r="AU48" s="19"/>
      <c r="AV48" s="1">
        <v>31</v>
      </c>
      <c r="AW48" s="9">
        <f t="shared" si="8"/>
        <v>0</v>
      </c>
      <c r="AX48" s="9">
        <f t="shared" si="0"/>
        <v>0</v>
      </c>
      <c r="AY48" s="9">
        <f t="shared" si="9"/>
        <v>0</v>
      </c>
      <c r="AZ48" s="9">
        <f t="shared" si="10"/>
        <v>0</v>
      </c>
      <c r="BA48" s="19"/>
      <c r="BB48" s="19"/>
      <c r="BC48" s="9">
        <f t="shared" si="11"/>
        <v>0</v>
      </c>
      <c r="BD48" s="9">
        <f t="shared" si="12"/>
        <v>0</v>
      </c>
    </row>
    <row r="49" spans="1:56">
      <c r="A49" s="3"/>
      <c r="B49" s="19"/>
      <c r="C49" s="19"/>
      <c r="D49" s="19"/>
      <c r="E49" s="19"/>
      <c r="F49" s="19"/>
      <c r="G49" s="19"/>
      <c r="H49" s="19"/>
      <c r="I49" s="1">
        <v>32</v>
      </c>
      <c r="J49" s="9">
        <f t="shared" si="1"/>
        <v>0</v>
      </c>
      <c r="K49" s="9">
        <f t="shared" si="2"/>
        <v>0</v>
      </c>
      <c r="L49" s="9">
        <f t="shared" si="13"/>
        <v>0</v>
      </c>
      <c r="M49" s="9">
        <f t="shared" si="3"/>
        <v>0</v>
      </c>
      <c r="N49" s="19"/>
      <c r="O49" s="19"/>
      <c r="P49" s="19"/>
      <c r="Q49" s="19"/>
      <c r="R49" s="19"/>
      <c r="S49" s="19"/>
      <c r="T49" s="19"/>
      <c r="U49" s="19"/>
      <c r="V49" s="1">
        <v>32</v>
      </c>
      <c r="W49" s="9">
        <f t="shared" si="14"/>
        <v>0</v>
      </c>
      <c r="X49" s="9">
        <f t="shared" si="4"/>
        <v>0</v>
      </c>
      <c r="Y49" s="9">
        <f t="shared" si="15"/>
        <v>0</v>
      </c>
      <c r="Z49" s="9">
        <f t="shared" si="5"/>
        <v>0</v>
      </c>
      <c r="AA49" s="19"/>
      <c r="AB49" s="19"/>
      <c r="AC49" s="19"/>
      <c r="AD49" s="19"/>
      <c r="AE49" s="19"/>
      <c r="AF49" s="19"/>
      <c r="AG49" s="19"/>
      <c r="AH49" s="19"/>
      <c r="AI49" s="1">
        <v>32</v>
      </c>
      <c r="AJ49" s="9">
        <f t="shared" si="16"/>
        <v>0</v>
      </c>
      <c r="AK49" s="9">
        <f t="shared" si="6"/>
        <v>0</v>
      </c>
      <c r="AL49" s="9">
        <f t="shared" si="17"/>
        <v>0</v>
      </c>
      <c r="AM49" s="9">
        <f t="shared" si="7"/>
        <v>0</v>
      </c>
      <c r="AN49" s="19"/>
      <c r="AO49" s="19"/>
      <c r="AP49" s="19"/>
      <c r="AQ49" s="19"/>
      <c r="AR49" s="19"/>
      <c r="AS49" s="19"/>
      <c r="AT49" s="19"/>
      <c r="AU49" s="19"/>
      <c r="AV49" s="1">
        <v>32</v>
      </c>
      <c r="AW49" s="9">
        <f t="shared" si="8"/>
        <v>0</v>
      </c>
      <c r="AX49" s="9">
        <f t="shared" si="0"/>
        <v>0</v>
      </c>
      <c r="AY49" s="9">
        <f t="shared" si="9"/>
        <v>0</v>
      </c>
      <c r="AZ49" s="9">
        <f t="shared" si="10"/>
        <v>0</v>
      </c>
      <c r="BA49" s="19"/>
      <c r="BB49" s="19"/>
      <c r="BC49" s="9">
        <f t="shared" si="11"/>
        <v>0</v>
      </c>
      <c r="BD49" s="9">
        <f t="shared" si="12"/>
        <v>0</v>
      </c>
    </row>
    <row r="50" spans="1:56">
      <c r="A50" s="3"/>
      <c r="B50" s="19"/>
      <c r="C50" s="19"/>
      <c r="D50" s="19"/>
      <c r="E50" s="19"/>
      <c r="F50" s="19"/>
      <c r="G50" s="19"/>
      <c r="H50" s="19"/>
      <c r="I50" s="1">
        <v>33</v>
      </c>
      <c r="J50" s="9">
        <f t="shared" si="1"/>
        <v>0</v>
      </c>
      <c r="K50" s="9">
        <f t="shared" si="2"/>
        <v>0</v>
      </c>
      <c r="L50" s="9">
        <f t="shared" si="13"/>
        <v>0</v>
      </c>
      <c r="M50" s="9">
        <f t="shared" si="3"/>
        <v>0</v>
      </c>
      <c r="N50" s="19"/>
      <c r="O50" s="19"/>
      <c r="P50" s="19"/>
      <c r="Q50" s="19"/>
      <c r="R50" s="19"/>
      <c r="S50" s="19"/>
      <c r="T50" s="19"/>
      <c r="U50" s="19"/>
      <c r="V50" s="1">
        <v>33</v>
      </c>
      <c r="W50" s="9">
        <f t="shared" si="14"/>
        <v>0</v>
      </c>
      <c r="X50" s="9">
        <f t="shared" si="4"/>
        <v>0</v>
      </c>
      <c r="Y50" s="9">
        <f t="shared" si="15"/>
        <v>0</v>
      </c>
      <c r="Z50" s="9">
        <f t="shared" si="5"/>
        <v>0</v>
      </c>
      <c r="AA50" s="19"/>
      <c r="AB50" s="19"/>
      <c r="AC50" s="19"/>
      <c r="AD50" s="19"/>
      <c r="AE50" s="19"/>
      <c r="AF50" s="19"/>
      <c r="AG50" s="19"/>
      <c r="AH50" s="19"/>
      <c r="AI50" s="1">
        <v>33</v>
      </c>
      <c r="AJ50" s="9">
        <f t="shared" si="16"/>
        <v>0</v>
      </c>
      <c r="AK50" s="9">
        <f t="shared" si="6"/>
        <v>0</v>
      </c>
      <c r="AL50" s="9">
        <f t="shared" si="17"/>
        <v>0</v>
      </c>
      <c r="AM50" s="9">
        <f t="shared" si="7"/>
        <v>0</v>
      </c>
      <c r="AN50" s="19"/>
      <c r="AO50" s="19"/>
      <c r="AP50" s="19"/>
      <c r="AQ50" s="19"/>
      <c r="AR50" s="19"/>
      <c r="AS50" s="19"/>
      <c r="AT50" s="19"/>
      <c r="AU50" s="19"/>
      <c r="AV50" s="1">
        <v>33</v>
      </c>
      <c r="AW50" s="9">
        <f t="shared" si="8"/>
        <v>0</v>
      </c>
      <c r="AX50" s="9">
        <f t="shared" si="0"/>
        <v>0</v>
      </c>
      <c r="AY50" s="9">
        <f t="shared" si="9"/>
        <v>0</v>
      </c>
      <c r="AZ50" s="9">
        <f t="shared" si="10"/>
        <v>0</v>
      </c>
      <c r="BA50" s="19"/>
      <c r="BB50" s="19"/>
      <c r="BC50" s="9">
        <f t="shared" si="11"/>
        <v>0</v>
      </c>
      <c r="BD50" s="9">
        <f t="shared" si="12"/>
        <v>0</v>
      </c>
    </row>
    <row r="51" spans="1:56">
      <c r="A51" s="3"/>
      <c r="B51" s="19"/>
      <c r="C51" s="19"/>
      <c r="D51" s="19"/>
      <c r="E51" s="19"/>
      <c r="F51" s="19"/>
      <c r="G51" s="19"/>
      <c r="H51" s="19"/>
      <c r="I51" s="1">
        <v>34</v>
      </c>
      <c r="J51" s="9">
        <f t="shared" si="1"/>
        <v>0</v>
      </c>
      <c r="K51" s="9">
        <f t="shared" si="2"/>
        <v>0</v>
      </c>
      <c r="L51" s="9">
        <f t="shared" si="13"/>
        <v>0</v>
      </c>
      <c r="M51" s="9">
        <f t="shared" si="3"/>
        <v>0</v>
      </c>
      <c r="N51" s="19"/>
      <c r="O51" s="19"/>
      <c r="P51" s="19"/>
      <c r="Q51" s="19"/>
      <c r="R51" s="19"/>
      <c r="S51" s="19"/>
      <c r="T51" s="19"/>
      <c r="U51" s="19"/>
      <c r="V51" s="1">
        <v>34</v>
      </c>
      <c r="W51" s="9">
        <f t="shared" si="14"/>
        <v>0</v>
      </c>
      <c r="X51" s="9">
        <f t="shared" si="4"/>
        <v>0</v>
      </c>
      <c r="Y51" s="9">
        <f t="shared" si="15"/>
        <v>0</v>
      </c>
      <c r="Z51" s="9">
        <f t="shared" si="5"/>
        <v>0</v>
      </c>
      <c r="AA51" s="19"/>
      <c r="AB51" s="19"/>
      <c r="AC51" s="19"/>
      <c r="AD51" s="19"/>
      <c r="AE51" s="19"/>
      <c r="AF51" s="19"/>
      <c r="AG51" s="19"/>
      <c r="AH51" s="19"/>
      <c r="AI51" s="1">
        <v>34</v>
      </c>
      <c r="AJ51" s="9">
        <f t="shared" si="16"/>
        <v>0</v>
      </c>
      <c r="AK51" s="9">
        <f t="shared" si="6"/>
        <v>0</v>
      </c>
      <c r="AL51" s="9">
        <f t="shared" si="17"/>
        <v>0</v>
      </c>
      <c r="AM51" s="9">
        <f t="shared" si="7"/>
        <v>0</v>
      </c>
      <c r="AN51" s="19"/>
      <c r="AO51" s="19"/>
      <c r="AP51" s="19"/>
      <c r="AQ51" s="19"/>
      <c r="AR51" s="19"/>
      <c r="AS51" s="19"/>
      <c r="AT51" s="19"/>
      <c r="AU51" s="19"/>
      <c r="AV51" s="1">
        <v>34</v>
      </c>
      <c r="AW51" s="9">
        <f t="shared" si="8"/>
        <v>0</v>
      </c>
      <c r="AX51" s="9">
        <f t="shared" si="0"/>
        <v>0</v>
      </c>
      <c r="AY51" s="9">
        <f t="shared" si="9"/>
        <v>0</v>
      </c>
      <c r="AZ51" s="9">
        <f t="shared" si="10"/>
        <v>0</v>
      </c>
      <c r="BA51" s="19"/>
      <c r="BB51" s="19"/>
      <c r="BC51" s="9">
        <f t="shared" si="11"/>
        <v>0</v>
      </c>
      <c r="BD51" s="9">
        <f t="shared" si="12"/>
        <v>0</v>
      </c>
    </row>
    <row r="52" spans="1:56">
      <c r="A52" s="3"/>
      <c r="B52" s="19"/>
      <c r="C52" s="19"/>
      <c r="D52" s="19"/>
      <c r="E52" s="19"/>
      <c r="F52" s="19"/>
      <c r="G52" s="19"/>
      <c r="H52" s="19"/>
      <c r="I52" s="1">
        <v>35</v>
      </c>
      <c r="J52" s="9">
        <f t="shared" si="1"/>
        <v>0</v>
      </c>
      <c r="K52" s="9">
        <f t="shared" si="2"/>
        <v>0</v>
      </c>
      <c r="L52" s="9">
        <f t="shared" si="13"/>
        <v>0</v>
      </c>
      <c r="M52" s="9">
        <f t="shared" si="3"/>
        <v>0</v>
      </c>
      <c r="N52" s="19"/>
      <c r="O52" s="19"/>
      <c r="P52" s="19"/>
      <c r="Q52" s="19"/>
      <c r="R52" s="19"/>
      <c r="S52" s="19"/>
      <c r="T52" s="19"/>
      <c r="U52" s="19"/>
      <c r="V52" s="1">
        <v>35</v>
      </c>
      <c r="W52" s="9">
        <f t="shared" si="14"/>
        <v>0</v>
      </c>
      <c r="X52" s="9">
        <f t="shared" si="4"/>
        <v>0</v>
      </c>
      <c r="Y52" s="9">
        <f t="shared" si="15"/>
        <v>0</v>
      </c>
      <c r="Z52" s="9">
        <f t="shared" si="5"/>
        <v>0</v>
      </c>
      <c r="AA52" s="19"/>
      <c r="AB52" s="19"/>
      <c r="AC52" s="19"/>
      <c r="AD52" s="19"/>
      <c r="AE52" s="19"/>
      <c r="AF52" s="19"/>
      <c r="AG52" s="19"/>
      <c r="AH52" s="19"/>
      <c r="AI52" s="1">
        <v>35</v>
      </c>
      <c r="AJ52" s="9">
        <f t="shared" si="16"/>
        <v>0</v>
      </c>
      <c r="AK52" s="9">
        <f t="shared" si="6"/>
        <v>0</v>
      </c>
      <c r="AL52" s="9">
        <f t="shared" si="17"/>
        <v>0</v>
      </c>
      <c r="AM52" s="9">
        <f t="shared" si="7"/>
        <v>0</v>
      </c>
      <c r="AN52" s="19"/>
      <c r="AO52" s="19"/>
      <c r="AP52" s="19"/>
      <c r="AQ52" s="19"/>
      <c r="AR52" s="19"/>
      <c r="AS52" s="19"/>
      <c r="AT52" s="19"/>
      <c r="AU52" s="19"/>
      <c r="AV52" s="1">
        <v>35</v>
      </c>
      <c r="AW52" s="9">
        <f t="shared" si="8"/>
        <v>0</v>
      </c>
      <c r="AX52" s="9">
        <f t="shared" si="0"/>
        <v>0</v>
      </c>
      <c r="AY52" s="9">
        <f t="shared" si="9"/>
        <v>0</v>
      </c>
      <c r="AZ52" s="9">
        <f t="shared" si="10"/>
        <v>0</v>
      </c>
      <c r="BA52" s="19"/>
      <c r="BB52" s="19"/>
      <c r="BC52" s="9">
        <f t="shared" si="11"/>
        <v>0</v>
      </c>
      <c r="BD52" s="9">
        <f t="shared" si="12"/>
        <v>0</v>
      </c>
    </row>
    <row r="53" spans="1:56">
      <c r="A53" s="3"/>
      <c r="B53" s="19"/>
      <c r="C53" s="19"/>
      <c r="D53" s="19"/>
      <c r="E53" s="19"/>
      <c r="F53" s="19"/>
      <c r="G53" s="19"/>
      <c r="H53" s="19"/>
      <c r="I53" s="1">
        <v>36</v>
      </c>
      <c r="J53" s="9">
        <f t="shared" si="1"/>
        <v>0</v>
      </c>
      <c r="K53" s="9">
        <f t="shared" si="2"/>
        <v>0</v>
      </c>
      <c r="L53" s="9">
        <f t="shared" si="13"/>
        <v>0</v>
      </c>
      <c r="M53" s="9">
        <f t="shared" si="3"/>
        <v>0</v>
      </c>
      <c r="N53" s="19"/>
      <c r="O53" s="19"/>
      <c r="P53" s="19"/>
      <c r="Q53" s="19"/>
      <c r="R53" s="19"/>
      <c r="S53" s="19"/>
      <c r="T53" s="19"/>
      <c r="U53" s="19"/>
      <c r="V53" s="1">
        <v>36</v>
      </c>
      <c r="W53" s="9">
        <f t="shared" si="14"/>
        <v>0</v>
      </c>
      <c r="X53" s="9">
        <f t="shared" si="4"/>
        <v>0</v>
      </c>
      <c r="Y53" s="9">
        <f t="shared" si="15"/>
        <v>0</v>
      </c>
      <c r="Z53" s="9">
        <f t="shared" si="5"/>
        <v>0</v>
      </c>
      <c r="AA53" s="19"/>
      <c r="AB53" s="19"/>
      <c r="AC53" s="19"/>
      <c r="AD53" s="19"/>
      <c r="AE53" s="19"/>
      <c r="AF53" s="19"/>
      <c r="AG53" s="19"/>
      <c r="AH53" s="19"/>
      <c r="AI53" s="1">
        <v>36</v>
      </c>
      <c r="AJ53" s="9">
        <f t="shared" si="16"/>
        <v>0</v>
      </c>
      <c r="AK53" s="9">
        <f t="shared" si="6"/>
        <v>0</v>
      </c>
      <c r="AL53" s="9">
        <f t="shared" si="17"/>
        <v>0</v>
      </c>
      <c r="AM53" s="9">
        <f t="shared" si="7"/>
        <v>0</v>
      </c>
      <c r="AN53" s="19"/>
      <c r="AO53" s="19"/>
      <c r="AP53" s="19"/>
      <c r="AQ53" s="19"/>
      <c r="AR53" s="19"/>
      <c r="AS53" s="19"/>
      <c r="AT53" s="19"/>
      <c r="AU53" s="19"/>
      <c r="AV53" s="1">
        <v>36</v>
      </c>
      <c r="AW53" s="9">
        <f t="shared" si="8"/>
        <v>0</v>
      </c>
      <c r="AX53" s="9">
        <f t="shared" si="0"/>
        <v>0</v>
      </c>
      <c r="AY53" s="9">
        <f t="shared" si="9"/>
        <v>0</v>
      </c>
      <c r="AZ53" s="9">
        <f t="shared" si="10"/>
        <v>0</v>
      </c>
      <c r="BA53" s="19"/>
      <c r="BB53" s="19"/>
      <c r="BC53" s="9">
        <f t="shared" si="11"/>
        <v>0</v>
      </c>
      <c r="BD53" s="9">
        <f t="shared" si="12"/>
        <v>0</v>
      </c>
    </row>
    <row r="54" spans="1:56">
      <c r="A54" s="3"/>
      <c r="B54" s="19"/>
      <c r="C54" s="19"/>
      <c r="D54" s="19"/>
      <c r="E54" s="19"/>
      <c r="F54" s="19"/>
      <c r="G54" s="19"/>
      <c r="H54" s="19"/>
      <c r="I54" s="1">
        <v>37</v>
      </c>
      <c r="J54" s="9">
        <f t="shared" si="1"/>
        <v>0</v>
      </c>
      <c r="K54" s="9">
        <f t="shared" si="2"/>
        <v>0</v>
      </c>
      <c r="L54" s="9">
        <f t="shared" si="13"/>
        <v>0</v>
      </c>
      <c r="M54" s="9">
        <f t="shared" si="3"/>
        <v>0</v>
      </c>
      <c r="N54" s="19"/>
      <c r="O54" s="19"/>
      <c r="P54" s="19"/>
      <c r="Q54" s="19"/>
      <c r="R54" s="19"/>
      <c r="S54" s="19"/>
      <c r="T54" s="19"/>
      <c r="U54" s="19"/>
      <c r="V54" s="1">
        <v>37</v>
      </c>
      <c r="W54" s="9">
        <f t="shared" si="14"/>
        <v>0</v>
      </c>
      <c r="X54" s="9">
        <f t="shared" si="4"/>
        <v>0</v>
      </c>
      <c r="Y54" s="9">
        <f t="shared" si="15"/>
        <v>0</v>
      </c>
      <c r="Z54" s="9">
        <f t="shared" si="5"/>
        <v>0</v>
      </c>
      <c r="AA54" s="19"/>
      <c r="AB54" s="19"/>
      <c r="AC54" s="19"/>
      <c r="AD54" s="19"/>
      <c r="AE54" s="19"/>
      <c r="AF54" s="19"/>
      <c r="AG54" s="19"/>
      <c r="AH54" s="19"/>
      <c r="AI54" s="1">
        <v>37</v>
      </c>
      <c r="AJ54" s="9">
        <f t="shared" si="16"/>
        <v>0</v>
      </c>
      <c r="AK54" s="9">
        <f t="shared" si="6"/>
        <v>0</v>
      </c>
      <c r="AL54" s="9">
        <f t="shared" si="17"/>
        <v>0</v>
      </c>
      <c r="AM54" s="9">
        <f t="shared" si="7"/>
        <v>0</v>
      </c>
      <c r="AN54" s="19"/>
      <c r="AO54" s="19"/>
      <c r="AP54" s="19"/>
      <c r="AQ54" s="19"/>
      <c r="AR54" s="19"/>
      <c r="AS54" s="19"/>
      <c r="AT54" s="19"/>
      <c r="AU54" s="19"/>
      <c r="AV54" s="1">
        <v>37</v>
      </c>
      <c r="AW54" s="9">
        <f t="shared" si="8"/>
        <v>0</v>
      </c>
      <c r="AX54" s="9">
        <f t="shared" si="0"/>
        <v>0</v>
      </c>
      <c r="AY54" s="9">
        <f t="shared" si="9"/>
        <v>0</v>
      </c>
      <c r="AZ54" s="9">
        <f t="shared" si="10"/>
        <v>0</v>
      </c>
      <c r="BA54" s="19"/>
      <c r="BB54" s="19"/>
      <c r="BC54" s="9">
        <f t="shared" si="11"/>
        <v>0</v>
      </c>
      <c r="BD54" s="9">
        <f t="shared" si="12"/>
        <v>0</v>
      </c>
    </row>
    <row r="55" spans="1:56">
      <c r="A55" s="3"/>
      <c r="B55" s="19"/>
      <c r="C55" s="19"/>
      <c r="D55" s="19"/>
      <c r="E55" s="19"/>
      <c r="F55" s="19"/>
      <c r="G55" s="19"/>
      <c r="H55" s="19"/>
      <c r="I55" s="1">
        <v>38</v>
      </c>
      <c r="J55" s="9">
        <f t="shared" si="1"/>
        <v>0</v>
      </c>
      <c r="K55" s="9">
        <f t="shared" si="2"/>
        <v>0</v>
      </c>
      <c r="L55" s="9">
        <f t="shared" si="13"/>
        <v>0</v>
      </c>
      <c r="M55" s="9">
        <f t="shared" si="3"/>
        <v>0</v>
      </c>
      <c r="N55" s="19"/>
      <c r="O55" s="19"/>
      <c r="P55" s="19"/>
      <c r="Q55" s="19"/>
      <c r="R55" s="19"/>
      <c r="S55" s="19"/>
      <c r="T55" s="19"/>
      <c r="U55" s="19"/>
      <c r="V55" s="1">
        <v>38</v>
      </c>
      <c r="W55" s="9">
        <f t="shared" si="14"/>
        <v>0</v>
      </c>
      <c r="X55" s="9">
        <f t="shared" si="4"/>
        <v>0</v>
      </c>
      <c r="Y55" s="9">
        <f t="shared" si="15"/>
        <v>0</v>
      </c>
      <c r="Z55" s="9">
        <f t="shared" si="5"/>
        <v>0</v>
      </c>
      <c r="AA55" s="19"/>
      <c r="AB55" s="19"/>
      <c r="AC55" s="19"/>
      <c r="AD55" s="19"/>
      <c r="AE55" s="19"/>
      <c r="AF55" s="19"/>
      <c r="AG55" s="19"/>
      <c r="AH55" s="19"/>
      <c r="AI55" s="1">
        <v>38</v>
      </c>
      <c r="AJ55" s="9">
        <f t="shared" si="16"/>
        <v>0</v>
      </c>
      <c r="AK55" s="9">
        <f t="shared" si="6"/>
        <v>0</v>
      </c>
      <c r="AL55" s="9">
        <f t="shared" si="17"/>
        <v>0</v>
      </c>
      <c r="AM55" s="9">
        <f t="shared" si="7"/>
        <v>0</v>
      </c>
      <c r="AN55" s="19"/>
      <c r="AO55" s="19"/>
      <c r="AP55" s="19"/>
      <c r="AQ55" s="19"/>
      <c r="AR55" s="19"/>
      <c r="AS55" s="19"/>
      <c r="AT55" s="19"/>
      <c r="AU55" s="19"/>
      <c r="AV55" s="1">
        <v>38</v>
      </c>
      <c r="AW55" s="9">
        <f t="shared" si="8"/>
        <v>0</v>
      </c>
      <c r="AX55" s="9">
        <f t="shared" si="0"/>
        <v>0</v>
      </c>
      <c r="AY55" s="9">
        <f t="shared" si="9"/>
        <v>0</v>
      </c>
      <c r="AZ55" s="9">
        <f t="shared" si="10"/>
        <v>0</v>
      </c>
      <c r="BA55" s="19"/>
      <c r="BB55" s="19"/>
      <c r="BC55" s="9">
        <f t="shared" si="11"/>
        <v>0</v>
      </c>
      <c r="BD55" s="9">
        <f t="shared" si="12"/>
        <v>0</v>
      </c>
    </row>
    <row r="56" spans="1:56">
      <c r="A56" s="3"/>
      <c r="B56" s="19"/>
      <c r="C56" s="19"/>
      <c r="D56" s="19"/>
      <c r="E56" s="19"/>
      <c r="F56" s="19"/>
      <c r="G56" s="19"/>
      <c r="H56" s="19"/>
      <c r="I56" s="1">
        <v>39</v>
      </c>
      <c r="J56" s="9">
        <f t="shared" si="1"/>
        <v>0</v>
      </c>
      <c r="K56" s="9">
        <f t="shared" si="2"/>
        <v>0</v>
      </c>
      <c r="L56" s="9">
        <f t="shared" si="13"/>
        <v>0</v>
      </c>
      <c r="M56" s="9">
        <f t="shared" si="3"/>
        <v>0</v>
      </c>
      <c r="N56" s="19"/>
      <c r="O56" s="19"/>
      <c r="P56" s="19"/>
      <c r="Q56" s="19"/>
      <c r="R56" s="19"/>
      <c r="S56" s="19"/>
      <c r="T56" s="19"/>
      <c r="U56" s="19"/>
      <c r="V56" s="1">
        <v>39</v>
      </c>
      <c r="W56" s="9">
        <f t="shared" si="14"/>
        <v>0</v>
      </c>
      <c r="X56" s="9">
        <f t="shared" si="4"/>
        <v>0</v>
      </c>
      <c r="Y56" s="9">
        <f t="shared" si="15"/>
        <v>0</v>
      </c>
      <c r="Z56" s="9">
        <f t="shared" si="5"/>
        <v>0</v>
      </c>
      <c r="AA56" s="19"/>
      <c r="AB56" s="19"/>
      <c r="AC56" s="19"/>
      <c r="AD56" s="19"/>
      <c r="AE56" s="19"/>
      <c r="AF56" s="19"/>
      <c r="AG56" s="19"/>
      <c r="AH56" s="19"/>
      <c r="AI56" s="1">
        <v>39</v>
      </c>
      <c r="AJ56" s="9">
        <f t="shared" si="16"/>
        <v>0</v>
      </c>
      <c r="AK56" s="9">
        <f t="shared" si="6"/>
        <v>0</v>
      </c>
      <c r="AL56" s="9">
        <f t="shared" si="17"/>
        <v>0</v>
      </c>
      <c r="AM56" s="9">
        <f t="shared" si="7"/>
        <v>0</v>
      </c>
      <c r="AN56" s="19"/>
      <c r="AO56" s="19"/>
      <c r="AP56" s="19"/>
      <c r="AQ56" s="19"/>
      <c r="AR56" s="19"/>
      <c r="AS56" s="19"/>
      <c r="AT56" s="19"/>
      <c r="AU56" s="19"/>
      <c r="AV56" s="1">
        <v>39</v>
      </c>
      <c r="AW56" s="9">
        <f t="shared" si="8"/>
        <v>0</v>
      </c>
      <c r="AX56" s="9">
        <f t="shared" si="0"/>
        <v>0</v>
      </c>
      <c r="AY56" s="9">
        <f t="shared" si="9"/>
        <v>0</v>
      </c>
      <c r="AZ56" s="9">
        <f t="shared" si="10"/>
        <v>0</v>
      </c>
      <c r="BA56" s="19"/>
      <c r="BB56" s="19"/>
      <c r="BC56" s="9">
        <f t="shared" si="11"/>
        <v>0</v>
      </c>
      <c r="BD56" s="9">
        <f t="shared" si="12"/>
        <v>0</v>
      </c>
    </row>
    <row r="57" spans="1:56">
      <c r="A57" s="3"/>
      <c r="B57" s="19"/>
      <c r="C57" s="19"/>
      <c r="D57" s="19"/>
      <c r="E57" s="19"/>
      <c r="F57" s="19"/>
      <c r="G57" s="19"/>
      <c r="H57" s="19"/>
      <c r="I57" s="1">
        <v>40</v>
      </c>
      <c r="J57" s="9">
        <f t="shared" si="1"/>
        <v>0</v>
      </c>
      <c r="K57" s="9">
        <f t="shared" si="2"/>
        <v>0</v>
      </c>
      <c r="L57" s="9">
        <f t="shared" si="13"/>
        <v>0</v>
      </c>
      <c r="M57" s="9">
        <f t="shared" si="3"/>
        <v>0</v>
      </c>
      <c r="N57" s="19"/>
      <c r="O57" s="19"/>
      <c r="P57" s="19"/>
      <c r="Q57" s="19"/>
      <c r="R57" s="19"/>
      <c r="S57" s="19"/>
      <c r="T57" s="19"/>
      <c r="U57" s="19"/>
      <c r="V57" s="1">
        <v>40</v>
      </c>
      <c r="W57" s="9">
        <f t="shared" si="14"/>
        <v>0</v>
      </c>
      <c r="X57" s="9">
        <f t="shared" si="4"/>
        <v>0</v>
      </c>
      <c r="Y57" s="9">
        <f t="shared" si="15"/>
        <v>0</v>
      </c>
      <c r="Z57" s="9">
        <f t="shared" si="5"/>
        <v>0</v>
      </c>
      <c r="AA57" s="19"/>
      <c r="AB57" s="19"/>
      <c r="AC57" s="19"/>
      <c r="AD57" s="19"/>
      <c r="AE57" s="19"/>
      <c r="AF57" s="19"/>
      <c r="AG57" s="19"/>
      <c r="AH57" s="19"/>
      <c r="AI57" s="1">
        <v>40</v>
      </c>
      <c r="AJ57" s="9">
        <f t="shared" si="16"/>
        <v>0</v>
      </c>
      <c r="AK57" s="9">
        <f t="shared" si="6"/>
        <v>0</v>
      </c>
      <c r="AL57" s="9">
        <f t="shared" si="17"/>
        <v>0</v>
      </c>
      <c r="AM57" s="9">
        <f t="shared" si="7"/>
        <v>0</v>
      </c>
      <c r="AN57" s="19"/>
      <c r="AO57" s="19"/>
      <c r="AP57" s="19"/>
      <c r="AQ57" s="19"/>
      <c r="AR57" s="19"/>
      <c r="AS57" s="19"/>
      <c r="AT57" s="19"/>
      <c r="AU57" s="19"/>
      <c r="AV57" s="1">
        <v>40</v>
      </c>
      <c r="AW57" s="9">
        <f t="shared" si="8"/>
        <v>0</v>
      </c>
      <c r="AX57" s="9">
        <f t="shared" si="0"/>
        <v>0</v>
      </c>
      <c r="AY57" s="9">
        <f t="shared" si="9"/>
        <v>0</v>
      </c>
      <c r="AZ57" s="9">
        <f t="shared" si="10"/>
        <v>0</v>
      </c>
      <c r="BA57" s="19"/>
      <c r="BB57" s="19"/>
      <c r="BC57" s="9">
        <f t="shared" si="11"/>
        <v>0</v>
      </c>
      <c r="BD57" s="9">
        <f t="shared" si="12"/>
        <v>0</v>
      </c>
    </row>
    <row r="58" spans="1:56">
      <c r="A58" s="3"/>
      <c r="B58" s="19"/>
      <c r="C58" s="19"/>
      <c r="D58" s="19"/>
      <c r="E58" s="19"/>
      <c r="F58" s="19"/>
      <c r="G58" s="19"/>
      <c r="H58" s="19"/>
      <c r="I58" s="1">
        <v>41</v>
      </c>
      <c r="J58" s="9">
        <f t="shared" si="1"/>
        <v>0</v>
      </c>
      <c r="K58" s="9">
        <f t="shared" si="2"/>
        <v>0</v>
      </c>
      <c r="L58" s="9">
        <f t="shared" si="13"/>
        <v>0</v>
      </c>
      <c r="M58" s="9">
        <f t="shared" si="3"/>
        <v>0</v>
      </c>
      <c r="N58" s="19"/>
      <c r="O58" s="19"/>
      <c r="P58" s="19"/>
      <c r="Q58" s="19"/>
      <c r="R58" s="19"/>
      <c r="S58" s="19"/>
      <c r="T58" s="19"/>
      <c r="U58" s="19"/>
      <c r="V58" s="1">
        <v>41</v>
      </c>
      <c r="W58" s="9">
        <f t="shared" si="14"/>
        <v>0</v>
      </c>
      <c r="X58" s="9">
        <f t="shared" si="4"/>
        <v>0</v>
      </c>
      <c r="Y58" s="9">
        <f t="shared" si="15"/>
        <v>0</v>
      </c>
      <c r="Z58" s="9">
        <f t="shared" si="5"/>
        <v>0</v>
      </c>
      <c r="AA58" s="19"/>
      <c r="AB58" s="19"/>
      <c r="AC58" s="19"/>
      <c r="AD58" s="19"/>
      <c r="AE58" s="19"/>
      <c r="AF58" s="19"/>
      <c r="AG58" s="19"/>
      <c r="AH58" s="19"/>
      <c r="AI58" s="1">
        <v>41</v>
      </c>
      <c r="AJ58" s="9">
        <f t="shared" si="16"/>
        <v>0</v>
      </c>
      <c r="AK58" s="9">
        <f t="shared" si="6"/>
        <v>0</v>
      </c>
      <c r="AL58" s="9">
        <f t="shared" si="17"/>
        <v>0</v>
      </c>
      <c r="AM58" s="9">
        <f t="shared" si="7"/>
        <v>0</v>
      </c>
      <c r="AN58" s="19"/>
      <c r="AO58" s="19"/>
      <c r="AP58" s="19"/>
      <c r="AQ58" s="19"/>
      <c r="AR58" s="19"/>
      <c r="AS58" s="19"/>
      <c r="AT58" s="19"/>
      <c r="AU58" s="19"/>
      <c r="AV58" s="1">
        <v>41</v>
      </c>
      <c r="AW58" s="9">
        <f t="shared" si="8"/>
        <v>0</v>
      </c>
      <c r="AX58" s="9">
        <f t="shared" si="0"/>
        <v>0</v>
      </c>
      <c r="AY58" s="9">
        <f t="shared" si="9"/>
        <v>0</v>
      </c>
      <c r="AZ58" s="9">
        <f t="shared" si="10"/>
        <v>0</v>
      </c>
      <c r="BA58" s="19"/>
      <c r="BB58" s="19"/>
      <c r="BC58" s="9">
        <f t="shared" si="11"/>
        <v>0</v>
      </c>
      <c r="BD58" s="9">
        <f t="shared" si="12"/>
        <v>0</v>
      </c>
    </row>
    <row r="59" spans="1:56">
      <c r="A59" s="3"/>
      <c r="B59" s="19"/>
      <c r="C59" s="19"/>
      <c r="D59" s="19"/>
      <c r="E59" s="19"/>
      <c r="F59" s="19"/>
      <c r="G59" s="19"/>
      <c r="H59" s="19"/>
      <c r="I59" s="1">
        <v>42</v>
      </c>
      <c r="J59" s="9">
        <f t="shared" si="1"/>
        <v>0</v>
      </c>
      <c r="K59" s="9">
        <f t="shared" si="2"/>
        <v>0</v>
      </c>
      <c r="L59" s="9">
        <f t="shared" si="13"/>
        <v>0</v>
      </c>
      <c r="M59" s="9">
        <f t="shared" si="3"/>
        <v>0</v>
      </c>
      <c r="N59" s="19"/>
      <c r="O59" s="19"/>
      <c r="P59" s="19"/>
      <c r="Q59" s="19"/>
      <c r="R59" s="19"/>
      <c r="S59" s="19"/>
      <c r="T59" s="19"/>
      <c r="U59" s="19"/>
      <c r="V59" s="1">
        <v>42</v>
      </c>
      <c r="W59" s="9">
        <f t="shared" si="14"/>
        <v>0</v>
      </c>
      <c r="X59" s="9">
        <f t="shared" si="4"/>
        <v>0</v>
      </c>
      <c r="Y59" s="9">
        <f t="shared" si="15"/>
        <v>0</v>
      </c>
      <c r="Z59" s="9">
        <f t="shared" si="5"/>
        <v>0</v>
      </c>
      <c r="AA59" s="19"/>
      <c r="AB59" s="19"/>
      <c r="AC59" s="19"/>
      <c r="AD59" s="19"/>
      <c r="AE59" s="19"/>
      <c r="AF59" s="19"/>
      <c r="AG59" s="19"/>
      <c r="AH59" s="19"/>
      <c r="AI59" s="1">
        <v>42</v>
      </c>
      <c r="AJ59" s="9">
        <f t="shared" si="16"/>
        <v>0</v>
      </c>
      <c r="AK59" s="9">
        <f t="shared" si="6"/>
        <v>0</v>
      </c>
      <c r="AL59" s="9">
        <f t="shared" si="17"/>
        <v>0</v>
      </c>
      <c r="AM59" s="9">
        <f t="shared" si="7"/>
        <v>0</v>
      </c>
      <c r="AN59" s="19"/>
      <c r="AO59" s="19"/>
      <c r="AP59" s="19"/>
      <c r="AQ59" s="19"/>
      <c r="AR59" s="19"/>
      <c r="AS59" s="19"/>
      <c r="AT59" s="19"/>
      <c r="AU59" s="19"/>
      <c r="AV59" s="1">
        <v>42</v>
      </c>
      <c r="AW59" s="9">
        <f t="shared" si="8"/>
        <v>0</v>
      </c>
      <c r="AX59" s="9">
        <f t="shared" si="0"/>
        <v>0</v>
      </c>
      <c r="AY59" s="9">
        <f t="shared" si="9"/>
        <v>0</v>
      </c>
      <c r="AZ59" s="9">
        <f t="shared" si="10"/>
        <v>0</v>
      </c>
      <c r="BA59" s="19"/>
      <c r="BB59" s="19"/>
      <c r="BC59" s="9">
        <f t="shared" si="11"/>
        <v>0</v>
      </c>
      <c r="BD59" s="9">
        <f t="shared" si="12"/>
        <v>0</v>
      </c>
    </row>
    <row r="60" spans="1:56">
      <c r="A60" s="3"/>
      <c r="B60" s="19"/>
      <c r="C60" s="19"/>
      <c r="D60" s="19"/>
      <c r="E60" s="19"/>
      <c r="F60" s="19"/>
      <c r="G60" s="19"/>
      <c r="H60" s="19"/>
      <c r="I60" s="1">
        <v>43</v>
      </c>
      <c r="J60" s="9">
        <f t="shared" si="1"/>
        <v>0</v>
      </c>
      <c r="K60" s="9">
        <f t="shared" si="2"/>
        <v>0</v>
      </c>
      <c r="L60" s="9">
        <f t="shared" si="13"/>
        <v>0</v>
      </c>
      <c r="M60" s="9">
        <f t="shared" si="3"/>
        <v>0</v>
      </c>
      <c r="N60" s="19"/>
      <c r="O60" s="19"/>
      <c r="P60" s="19"/>
      <c r="Q60" s="19"/>
      <c r="R60" s="19"/>
      <c r="S60" s="19"/>
      <c r="T60" s="19"/>
      <c r="U60" s="19"/>
      <c r="V60" s="1">
        <v>43</v>
      </c>
      <c r="W60" s="9">
        <f t="shared" si="14"/>
        <v>0</v>
      </c>
      <c r="X60" s="9">
        <f t="shared" si="4"/>
        <v>0</v>
      </c>
      <c r="Y60" s="9">
        <f t="shared" si="15"/>
        <v>0</v>
      </c>
      <c r="Z60" s="9">
        <f t="shared" si="5"/>
        <v>0</v>
      </c>
      <c r="AA60" s="19"/>
      <c r="AB60" s="19"/>
      <c r="AC60" s="19"/>
      <c r="AD60" s="19"/>
      <c r="AE60" s="19"/>
      <c r="AF60" s="19"/>
      <c r="AG60" s="19"/>
      <c r="AH60" s="19"/>
      <c r="AI60" s="1">
        <v>43</v>
      </c>
      <c r="AJ60" s="9">
        <f t="shared" si="16"/>
        <v>0</v>
      </c>
      <c r="AK60" s="9">
        <f t="shared" si="6"/>
        <v>0</v>
      </c>
      <c r="AL60" s="9">
        <f t="shared" si="17"/>
        <v>0</v>
      </c>
      <c r="AM60" s="9">
        <f t="shared" si="7"/>
        <v>0</v>
      </c>
      <c r="AN60" s="19"/>
      <c r="AO60" s="19"/>
      <c r="AP60" s="19"/>
      <c r="AQ60" s="19"/>
      <c r="AR60" s="19"/>
      <c r="AS60" s="19"/>
      <c r="AT60" s="19"/>
      <c r="AU60" s="19"/>
      <c r="AV60" s="1">
        <v>43</v>
      </c>
      <c r="AW60" s="9">
        <f t="shared" si="8"/>
        <v>0</v>
      </c>
      <c r="AX60" s="9">
        <f t="shared" si="0"/>
        <v>0</v>
      </c>
      <c r="AY60" s="9">
        <f t="shared" si="9"/>
        <v>0</v>
      </c>
      <c r="AZ60" s="9">
        <f t="shared" si="10"/>
        <v>0</v>
      </c>
      <c r="BA60" s="19"/>
      <c r="BB60" s="19"/>
      <c r="BC60" s="9">
        <f t="shared" si="11"/>
        <v>0</v>
      </c>
      <c r="BD60" s="9">
        <f t="shared" si="12"/>
        <v>0</v>
      </c>
    </row>
    <row r="61" spans="1:56">
      <c r="A61" s="3"/>
      <c r="B61" s="19"/>
      <c r="C61" s="19"/>
      <c r="D61" s="19"/>
      <c r="E61" s="19"/>
      <c r="F61" s="19"/>
      <c r="G61" s="19"/>
      <c r="H61" s="19"/>
      <c r="I61" s="1">
        <v>44</v>
      </c>
      <c r="J61" s="9">
        <f t="shared" si="1"/>
        <v>0</v>
      </c>
      <c r="K61" s="9">
        <f t="shared" si="2"/>
        <v>0</v>
      </c>
      <c r="L61" s="9">
        <f t="shared" si="13"/>
        <v>0</v>
      </c>
      <c r="M61" s="9">
        <f t="shared" si="3"/>
        <v>0</v>
      </c>
      <c r="N61" s="19"/>
      <c r="O61" s="19"/>
      <c r="P61" s="19"/>
      <c r="Q61" s="19"/>
      <c r="R61" s="19"/>
      <c r="S61" s="19"/>
      <c r="T61" s="19"/>
      <c r="U61" s="19"/>
      <c r="V61" s="1">
        <v>44</v>
      </c>
      <c r="W61" s="9">
        <f t="shared" si="14"/>
        <v>0</v>
      </c>
      <c r="X61" s="9">
        <f t="shared" si="4"/>
        <v>0</v>
      </c>
      <c r="Y61" s="9">
        <f t="shared" si="15"/>
        <v>0</v>
      </c>
      <c r="Z61" s="9">
        <f t="shared" si="5"/>
        <v>0</v>
      </c>
      <c r="AA61" s="19"/>
      <c r="AB61" s="19"/>
      <c r="AC61" s="19"/>
      <c r="AD61" s="19"/>
      <c r="AE61" s="19"/>
      <c r="AF61" s="19"/>
      <c r="AG61" s="19"/>
      <c r="AH61" s="19"/>
      <c r="AI61" s="1">
        <v>44</v>
      </c>
      <c r="AJ61" s="9">
        <f t="shared" si="16"/>
        <v>0</v>
      </c>
      <c r="AK61" s="9">
        <f t="shared" si="6"/>
        <v>0</v>
      </c>
      <c r="AL61" s="9">
        <f t="shared" si="17"/>
        <v>0</v>
      </c>
      <c r="AM61" s="9">
        <f t="shared" si="7"/>
        <v>0</v>
      </c>
      <c r="AN61" s="19"/>
      <c r="AO61" s="19"/>
      <c r="AP61" s="19"/>
      <c r="AQ61" s="19"/>
      <c r="AR61" s="19"/>
      <c r="AS61" s="19"/>
      <c r="AT61" s="19"/>
      <c r="AU61" s="19"/>
      <c r="AV61" s="1">
        <v>44</v>
      </c>
      <c r="AW61" s="9">
        <f t="shared" si="8"/>
        <v>0</v>
      </c>
      <c r="AX61" s="9">
        <f t="shared" si="0"/>
        <v>0</v>
      </c>
      <c r="AY61" s="9">
        <f t="shared" si="9"/>
        <v>0</v>
      </c>
      <c r="AZ61" s="9">
        <f t="shared" si="10"/>
        <v>0</v>
      </c>
      <c r="BA61" s="19"/>
      <c r="BB61" s="19"/>
      <c r="BC61" s="9">
        <f t="shared" si="11"/>
        <v>0</v>
      </c>
      <c r="BD61" s="9">
        <f t="shared" si="12"/>
        <v>0</v>
      </c>
    </row>
    <row r="62" spans="1:56">
      <c r="A62" s="3"/>
      <c r="B62" s="19"/>
      <c r="C62" s="19"/>
      <c r="D62" s="19"/>
      <c r="E62" s="19"/>
      <c r="F62" s="19"/>
      <c r="G62" s="19"/>
      <c r="H62" s="19"/>
      <c r="I62" s="1">
        <v>45</v>
      </c>
      <c r="J62" s="9">
        <f t="shared" si="1"/>
        <v>0</v>
      </c>
      <c r="K62" s="9">
        <f t="shared" si="2"/>
        <v>0</v>
      </c>
      <c r="L62" s="9">
        <f t="shared" si="13"/>
        <v>0</v>
      </c>
      <c r="M62" s="9">
        <f t="shared" si="3"/>
        <v>0</v>
      </c>
      <c r="N62" s="19"/>
      <c r="O62" s="19"/>
      <c r="P62" s="19"/>
      <c r="Q62" s="19"/>
      <c r="R62" s="19"/>
      <c r="S62" s="19"/>
      <c r="T62" s="19"/>
      <c r="U62" s="19"/>
      <c r="V62" s="1">
        <v>45</v>
      </c>
      <c r="W62" s="9">
        <f t="shared" si="14"/>
        <v>0</v>
      </c>
      <c r="X62" s="9">
        <f t="shared" si="4"/>
        <v>0</v>
      </c>
      <c r="Y62" s="9">
        <f t="shared" si="15"/>
        <v>0</v>
      </c>
      <c r="Z62" s="9">
        <f t="shared" si="5"/>
        <v>0</v>
      </c>
      <c r="AA62" s="19"/>
      <c r="AB62" s="19"/>
      <c r="AC62" s="19"/>
      <c r="AD62" s="19"/>
      <c r="AE62" s="19"/>
      <c r="AF62" s="19"/>
      <c r="AG62" s="19"/>
      <c r="AH62" s="19"/>
      <c r="AI62" s="1">
        <v>45</v>
      </c>
      <c r="AJ62" s="9">
        <f t="shared" si="16"/>
        <v>0</v>
      </c>
      <c r="AK62" s="9">
        <f t="shared" si="6"/>
        <v>0</v>
      </c>
      <c r="AL62" s="9">
        <f t="shared" si="17"/>
        <v>0</v>
      </c>
      <c r="AM62" s="9">
        <f t="shared" si="7"/>
        <v>0</v>
      </c>
      <c r="AN62" s="19"/>
      <c r="AO62" s="19"/>
      <c r="AP62" s="19"/>
      <c r="AQ62" s="19"/>
      <c r="AR62" s="19"/>
      <c r="AS62" s="19"/>
      <c r="AT62" s="19"/>
      <c r="AU62" s="19"/>
      <c r="AV62" s="1">
        <v>45</v>
      </c>
      <c r="AW62" s="9">
        <f t="shared" si="8"/>
        <v>0</v>
      </c>
      <c r="AX62" s="9">
        <f t="shared" si="0"/>
        <v>0</v>
      </c>
      <c r="AY62" s="9">
        <f t="shared" si="9"/>
        <v>0</v>
      </c>
      <c r="AZ62" s="9">
        <f t="shared" si="10"/>
        <v>0</v>
      </c>
      <c r="BA62" s="19"/>
      <c r="BB62" s="19"/>
      <c r="BC62" s="9">
        <f t="shared" si="11"/>
        <v>0</v>
      </c>
      <c r="BD62" s="9">
        <f t="shared" si="12"/>
        <v>0</v>
      </c>
    </row>
    <row r="63" spans="1:56">
      <c r="A63" s="3"/>
      <c r="B63" s="19"/>
      <c r="C63" s="19"/>
      <c r="D63" s="19"/>
      <c r="E63" s="19"/>
      <c r="F63" s="19"/>
      <c r="G63" s="19"/>
      <c r="H63" s="19"/>
      <c r="I63" s="1">
        <v>46</v>
      </c>
      <c r="J63" s="9">
        <f t="shared" si="1"/>
        <v>0</v>
      </c>
      <c r="K63" s="9">
        <f t="shared" si="2"/>
        <v>0</v>
      </c>
      <c r="L63" s="9">
        <f t="shared" si="13"/>
        <v>0</v>
      </c>
      <c r="M63" s="9">
        <f t="shared" si="3"/>
        <v>0</v>
      </c>
      <c r="N63" s="19"/>
      <c r="O63" s="19"/>
      <c r="P63" s="19"/>
      <c r="Q63" s="19"/>
      <c r="R63" s="19"/>
      <c r="S63" s="19"/>
      <c r="T63" s="19"/>
      <c r="U63" s="19"/>
      <c r="V63" s="1">
        <v>46</v>
      </c>
      <c r="W63" s="9">
        <f t="shared" si="14"/>
        <v>0</v>
      </c>
      <c r="X63" s="9">
        <f t="shared" si="4"/>
        <v>0</v>
      </c>
      <c r="Y63" s="9">
        <f t="shared" si="15"/>
        <v>0</v>
      </c>
      <c r="Z63" s="9">
        <f t="shared" si="5"/>
        <v>0</v>
      </c>
      <c r="AA63" s="19"/>
      <c r="AB63" s="19"/>
      <c r="AC63" s="19"/>
      <c r="AD63" s="19"/>
      <c r="AE63" s="19"/>
      <c r="AF63" s="19"/>
      <c r="AG63" s="19"/>
      <c r="AH63" s="19"/>
      <c r="AI63" s="1">
        <v>46</v>
      </c>
      <c r="AJ63" s="9">
        <f t="shared" si="16"/>
        <v>0</v>
      </c>
      <c r="AK63" s="9">
        <f t="shared" si="6"/>
        <v>0</v>
      </c>
      <c r="AL63" s="9">
        <f t="shared" si="17"/>
        <v>0</v>
      </c>
      <c r="AM63" s="9">
        <f t="shared" si="7"/>
        <v>0</v>
      </c>
      <c r="AN63" s="19"/>
      <c r="AO63" s="19"/>
      <c r="AP63" s="19"/>
      <c r="AQ63" s="19"/>
      <c r="AR63" s="19"/>
      <c r="AS63" s="19"/>
      <c r="AT63" s="19"/>
      <c r="AU63" s="19"/>
      <c r="AV63" s="1">
        <v>46</v>
      </c>
      <c r="AW63" s="9">
        <f t="shared" si="8"/>
        <v>0</v>
      </c>
      <c r="AX63" s="9">
        <f t="shared" si="0"/>
        <v>0</v>
      </c>
      <c r="AY63" s="9">
        <f t="shared" si="9"/>
        <v>0</v>
      </c>
      <c r="AZ63" s="9">
        <f t="shared" si="10"/>
        <v>0</v>
      </c>
      <c r="BA63" s="19"/>
      <c r="BB63" s="19"/>
      <c r="BC63" s="9">
        <f t="shared" si="11"/>
        <v>0</v>
      </c>
      <c r="BD63" s="9">
        <f t="shared" si="12"/>
        <v>0</v>
      </c>
    </row>
    <row r="64" spans="1:56">
      <c r="A64" s="3"/>
      <c r="B64" s="19"/>
      <c r="C64" s="19"/>
      <c r="D64" s="19"/>
      <c r="E64" s="19"/>
      <c r="F64" s="19"/>
      <c r="G64" s="19"/>
      <c r="H64" s="19"/>
      <c r="I64" s="1">
        <v>47</v>
      </c>
      <c r="J64" s="9">
        <f t="shared" si="1"/>
        <v>0</v>
      </c>
      <c r="K64" s="9">
        <f t="shared" si="2"/>
        <v>0</v>
      </c>
      <c r="L64" s="9">
        <f t="shared" si="13"/>
        <v>0</v>
      </c>
      <c r="M64" s="9">
        <f t="shared" si="3"/>
        <v>0</v>
      </c>
      <c r="N64" s="19"/>
      <c r="O64" s="19"/>
      <c r="P64" s="19"/>
      <c r="Q64" s="19"/>
      <c r="R64" s="19"/>
      <c r="S64" s="19"/>
      <c r="T64" s="19"/>
      <c r="U64" s="19"/>
      <c r="V64" s="1">
        <v>47</v>
      </c>
      <c r="W64" s="9">
        <f t="shared" si="14"/>
        <v>0</v>
      </c>
      <c r="X64" s="9">
        <f t="shared" si="4"/>
        <v>0</v>
      </c>
      <c r="Y64" s="9">
        <f t="shared" si="15"/>
        <v>0</v>
      </c>
      <c r="Z64" s="9">
        <f t="shared" si="5"/>
        <v>0</v>
      </c>
      <c r="AA64" s="19"/>
      <c r="AB64" s="19"/>
      <c r="AC64" s="19"/>
      <c r="AD64" s="19"/>
      <c r="AE64" s="19"/>
      <c r="AF64" s="19"/>
      <c r="AG64" s="19"/>
      <c r="AH64" s="19"/>
      <c r="AI64" s="1">
        <v>47</v>
      </c>
      <c r="AJ64" s="9">
        <f t="shared" si="16"/>
        <v>0</v>
      </c>
      <c r="AK64" s="9">
        <f t="shared" si="6"/>
        <v>0</v>
      </c>
      <c r="AL64" s="9">
        <f t="shared" si="17"/>
        <v>0</v>
      </c>
      <c r="AM64" s="9">
        <f t="shared" si="7"/>
        <v>0</v>
      </c>
      <c r="AN64" s="19"/>
      <c r="AO64" s="19"/>
      <c r="AP64" s="19"/>
      <c r="AQ64" s="19"/>
      <c r="AR64" s="19"/>
      <c r="AS64" s="19"/>
      <c r="AT64" s="19"/>
      <c r="AU64" s="19"/>
      <c r="AV64" s="1">
        <v>47</v>
      </c>
      <c r="AW64" s="9">
        <f t="shared" si="8"/>
        <v>0</v>
      </c>
      <c r="AX64" s="9">
        <f t="shared" si="0"/>
        <v>0</v>
      </c>
      <c r="AY64" s="9">
        <f t="shared" si="9"/>
        <v>0</v>
      </c>
      <c r="AZ64" s="9">
        <f t="shared" si="10"/>
        <v>0</v>
      </c>
      <c r="BA64" s="19"/>
      <c r="BB64" s="19"/>
      <c r="BC64" s="9">
        <f t="shared" si="11"/>
        <v>0</v>
      </c>
      <c r="BD64" s="9">
        <f t="shared" si="12"/>
        <v>0</v>
      </c>
    </row>
    <row r="65" spans="1:56">
      <c r="A65" s="3"/>
      <c r="B65" s="19"/>
      <c r="C65" s="19"/>
      <c r="D65" s="19"/>
      <c r="E65" s="19"/>
      <c r="F65" s="19"/>
      <c r="G65" s="19"/>
      <c r="H65" s="19"/>
      <c r="I65" s="1">
        <v>48</v>
      </c>
      <c r="J65" s="9">
        <f t="shared" si="1"/>
        <v>0</v>
      </c>
      <c r="K65" s="9">
        <f t="shared" si="2"/>
        <v>0</v>
      </c>
      <c r="L65" s="9">
        <f t="shared" si="13"/>
        <v>0</v>
      </c>
      <c r="M65" s="9">
        <f t="shared" si="3"/>
        <v>0</v>
      </c>
      <c r="N65" s="19"/>
      <c r="O65" s="19"/>
      <c r="P65" s="19"/>
      <c r="Q65" s="19"/>
      <c r="R65" s="19"/>
      <c r="S65" s="19"/>
      <c r="T65" s="19"/>
      <c r="U65" s="19"/>
      <c r="V65" s="1">
        <v>48</v>
      </c>
      <c r="W65" s="9">
        <f t="shared" si="14"/>
        <v>0</v>
      </c>
      <c r="X65" s="9">
        <f t="shared" si="4"/>
        <v>0</v>
      </c>
      <c r="Y65" s="9">
        <f t="shared" si="15"/>
        <v>0</v>
      </c>
      <c r="Z65" s="9">
        <f t="shared" si="5"/>
        <v>0</v>
      </c>
      <c r="AA65" s="19"/>
      <c r="AB65" s="19"/>
      <c r="AC65" s="19"/>
      <c r="AD65" s="19"/>
      <c r="AE65" s="19"/>
      <c r="AF65" s="19"/>
      <c r="AG65" s="19"/>
      <c r="AH65" s="19"/>
      <c r="AI65" s="1">
        <v>48</v>
      </c>
      <c r="AJ65" s="9">
        <f t="shared" si="16"/>
        <v>0</v>
      </c>
      <c r="AK65" s="9">
        <f t="shared" si="6"/>
        <v>0</v>
      </c>
      <c r="AL65" s="9">
        <f t="shared" si="17"/>
        <v>0</v>
      </c>
      <c r="AM65" s="9">
        <f t="shared" si="7"/>
        <v>0</v>
      </c>
      <c r="AN65" s="19"/>
      <c r="AO65" s="19"/>
      <c r="AP65" s="19"/>
      <c r="AQ65" s="19"/>
      <c r="AR65" s="19"/>
      <c r="AS65" s="19"/>
      <c r="AT65" s="19"/>
      <c r="AU65" s="19"/>
      <c r="AV65" s="1">
        <v>48</v>
      </c>
      <c r="AW65" s="9">
        <f t="shared" si="8"/>
        <v>0</v>
      </c>
      <c r="AX65" s="9">
        <f t="shared" si="0"/>
        <v>0</v>
      </c>
      <c r="AY65" s="9">
        <f t="shared" si="9"/>
        <v>0</v>
      </c>
      <c r="AZ65" s="9">
        <f t="shared" si="10"/>
        <v>0</v>
      </c>
      <c r="BA65" s="19"/>
      <c r="BB65" s="19"/>
      <c r="BC65" s="9">
        <f t="shared" si="11"/>
        <v>0</v>
      </c>
      <c r="BD65" s="9">
        <f t="shared" si="12"/>
        <v>0</v>
      </c>
    </row>
    <row r="66" spans="1:56">
      <c r="A66" s="3"/>
      <c r="B66" s="19"/>
      <c r="C66" s="19"/>
      <c r="D66" s="19"/>
      <c r="E66" s="19"/>
      <c r="F66" s="19"/>
      <c r="G66" s="19"/>
      <c r="H66" s="19"/>
      <c r="I66" s="1">
        <v>49</v>
      </c>
      <c r="J66" s="9">
        <f t="shared" si="1"/>
        <v>0</v>
      </c>
      <c r="K66" s="9">
        <f t="shared" si="2"/>
        <v>0</v>
      </c>
      <c r="L66" s="9">
        <f t="shared" si="13"/>
        <v>0</v>
      </c>
      <c r="M66" s="9">
        <f t="shared" si="3"/>
        <v>0</v>
      </c>
      <c r="N66" s="19"/>
      <c r="O66" s="19"/>
      <c r="P66" s="19"/>
      <c r="Q66" s="19"/>
      <c r="R66" s="19"/>
      <c r="S66" s="19"/>
      <c r="T66" s="19"/>
      <c r="U66" s="19"/>
      <c r="V66" s="1">
        <v>49</v>
      </c>
      <c r="W66" s="9">
        <f t="shared" si="14"/>
        <v>0</v>
      </c>
      <c r="X66" s="9">
        <f t="shared" si="4"/>
        <v>0</v>
      </c>
      <c r="Y66" s="9">
        <f t="shared" si="15"/>
        <v>0</v>
      </c>
      <c r="Z66" s="9">
        <f t="shared" si="5"/>
        <v>0</v>
      </c>
      <c r="AA66" s="19"/>
      <c r="AB66" s="19"/>
      <c r="AC66" s="19"/>
      <c r="AD66" s="19"/>
      <c r="AE66" s="19"/>
      <c r="AF66" s="19"/>
      <c r="AG66" s="19"/>
      <c r="AH66" s="19"/>
      <c r="AI66" s="1">
        <v>49</v>
      </c>
      <c r="AJ66" s="9">
        <f t="shared" si="16"/>
        <v>0</v>
      </c>
      <c r="AK66" s="9">
        <f t="shared" si="6"/>
        <v>0</v>
      </c>
      <c r="AL66" s="9">
        <f t="shared" si="17"/>
        <v>0</v>
      </c>
      <c r="AM66" s="9">
        <f t="shared" si="7"/>
        <v>0</v>
      </c>
      <c r="AN66" s="19"/>
      <c r="AO66" s="19"/>
      <c r="AP66" s="19"/>
      <c r="AQ66" s="19"/>
      <c r="AR66" s="19"/>
      <c r="AS66" s="19"/>
      <c r="AT66" s="19"/>
      <c r="AU66" s="19"/>
      <c r="AV66" s="1">
        <v>49</v>
      </c>
      <c r="AW66" s="9">
        <f t="shared" si="8"/>
        <v>0</v>
      </c>
      <c r="AX66" s="9">
        <f t="shared" si="0"/>
        <v>0</v>
      </c>
      <c r="AY66" s="9">
        <f t="shared" si="9"/>
        <v>0</v>
      </c>
      <c r="AZ66" s="9">
        <f t="shared" si="10"/>
        <v>0</v>
      </c>
      <c r="BA66" s="19"/>
      <c r="BB66" s="19"/>
      <c r="BC66" s="9">
        <f t="shared" si="11"/>
        <v>0</v>
      </c>
      <c r="BD66" s="9">
        <f t="shared" si="12"/>
        <v>0</v>
      </c>
    </row>
    <row r="67" spans="1:56">
      <c r="A67" s="3"/>
      <c r="B67" s="19"/>
      <c r="C67" s="19"/>
      <c r="D67" s="19"/>
      <c r="E67" s="19"/>
      <c r="F67" s="19"/>
      <c r="G67" s="19"/>
      <c r="H67" s="19"/>
      <c r="I67" s="1">
        <v>50</v>
      </c>
      <c r="J67" s="9">
        <f t="shared" si="1"/>
        <v>0</v>
      </c>
      <c r="K67" s="9">
        <f t="shared" si="2"/>
        <v>0</v>
      </c>
      <c r="L67" s="9">
        <f t="shared" si="13"/>
        <v>0</v>
      </c>
      <c r="M67" s="9">
        <f t="shared" si="3"/>
        <v>0</v>
      </c>
      <c r="N67" s="19"/>
      <c r="O67" s="19"/>
      <c r="P67" s="19"/>
      <c r="Q67" s="19"/>
      <c r="R67" s="19"/>
      <c r="S67" s="19"/>
      <c r="T67" s="19"/>
      <c r="U67" s="19"/>
      <c r="V67" s="1">
        <v>50</v>
      </c>
      <c r="W67" s="9">
        <f t="shared" si="14"/>
        <v>0</v>
      </c>
      <c r="X67" s="9">
        <f t="shared" si="4"/>
        <v>0</v>
      </c>
      <c r="Y67" s="9">
        <f t="shared" si="15"/>
        <v>0</v>
      </c>
      <c r="Z67" s="9">
        <f t="shared" si="5"/>
        <v>0</v>
      </c>
      <c r="AA67" s="19"/>
      <c r="AB67" s="19"/>
      <c r="AC67" s="19"/>
      <c r="AD67" s="19"/>
      <c r="AE67" s="19"/>
      <c r="AF67" s="19"/>
      <c r="AG67" s="19"/>
      <c r="AH67" s="19"/>
      <c r="AI67" s="1">
        <v>50</v>
      </c>
      <c r="AJ67" s="9">
        <f t="shared" si="16"/>
        <v>0</v>
      </c>
      <c r="AK67" s="9">
        <f t="shared" si="6"/>
        <v>0</v>
      </c>
      <c r="AL67" s="9">
        <f t="shared" si="17"/>
        <v>0</v>
      </c>
      <c r="AM67" s="9">
        <f t="shared" si="7"/>
        <v>0</v>
      </c>
      <c r="AN67" s="19"/>
      <c r="AO67" s="19"/>
      <c r="AP67" s="19"/>
      <c r="AQ67" s="19"/>
      <c r="AR67" s="19"/>
      <c r="AS67" s="19"/>
      <c r="AT67" s="19"/>
      <c r="AU67" s="19"/>
      <c r="AV67" s="1">
        <v>50</v>
      </c>
      <c r="AW67" s="9">
        <f t="shared" si="8"/>
        <v>0</v>
      </c>
      <c r="AX67" s="9">
        <f t="shared" si="0"/>
        <v>0</v>
      </c>
      <c r="AY67" s="9">
        <f t="shared" si="9"/>
        <v>0</v>
      </c>
      <c r="AZ67" s="9">
        <f t="shared" si="10"/>
        <v>0</v>
      </c>
      <c r="BA67" s="19"/>
      <c r="BB67" s="19"/>
      <c r="BC67" s="9">
        <f t="shared" si="11"/>
        <v>0</v>
      </c>
      <c r="BD67" s="9">
        <f t="shared" si="12"/>
        <v>0</v>
      </c>
    </row>
    <row r="68" spans="1:56">
      <c r="A68" s="3"/>
      <c r="B68" s="19"/>
      <c r="C68" s="19"/>
      <c r="D68" s="19"/>
      <c r="E68" s="19"/>
      <c r="F68" s="19"/>
      <c r="G68" s="19"/>
      <c r="H68" s="19"/>
      <c r="I68" s="1">
        <v>51</v>
      </c>
      <c r="J68" s="9">
        <f t="shared" si="1"/>
        <v>0</v>
      </c>
      <c r="K68" s="9">
        <f t="shared" si="2"/>
        <v>0</v>
      </c>
      <c r="L68" s="9">
        <f t="shared" si="13"/>
        <v>0</v>
      </c>
      <c r="M68" s="9">
        <f t="shared" si="3"/>
        <v>0</v>
      </c>
      <c r="N68" s="19"/>
      <c r="O68" s="19"/>
      <c r="P68" s="19"/>
      <c r="Q68" s="19"/>
      <c r="R68" s="19"/>
      <c r="S68" s="19"/>
      <c r="T68" s="19"/>
      <c r="U68" s="19"/>
      <c r="V68" s="1">
        <v>51</v>
      </c>
      <c r="W68" s="9">
        <f t="shared" si="14"/>
        <v>0</v>
      </c>
      <c r="X68" s="9">
        <f t="shared" si="4"/>
        <v>0</v>
      </c>
      <c r="Y68" s="9">
        <f t="shared" si="15"/>
        <v>0</v>
      </c>
      <c r="Z68" s="9">
        <f t="shared" si="5"/>
        <v>0</v>
      </c>
      <c r="AA68" s="19"/>
      <c r="AB68" s="19"/>
      <c r="AC68" s="19"/>
      <c r="AD68" s="19"/>
      <c r="AE68" s="19"/>
      <c r="AF68" s="19"/>
      <c r="AG68" s="19"/>
      <c r="AH68" s="19"/>
      <c r="AI68" s="1">
        <v>51</v>
      </c>
      <c r="AJ68" s="9">
        <f t="shared" si="16"/>
        <v>0</v>
      </c>
      <c r="AK68" s="9">
        <f t="shared" si="6"/>
        <v>0</v>
      </c>
      <c r="AL68" s="9">
        <f t="shared" si="17"/>
        <v>0</v>
      </c>
      <c r="AM68" s="9">
        <f t="shared" si="7"/>
        <v>0</v>
      </c>
      <c r="AN68" s="19"/>
      <c r="AO68" s="19"/>
      <c r="AP68" s="19"/>
      <c r="AQ68" s="19"/>
      <c r="AR68" s="19"/>
      <c r="AS68" s="19"/>
      <c r="AT68" s="19"/>
      <c r="AU68" s="19"/>
      <c r="AV68" s="1">
        <v>51</v>
      </c>
      <c r="AW68" s="9">
        <f t="shared" si="8"/>
        <v>0</v>
      </c>
      <c r="AX68" s="9">
        <f t="shared" si="0"/>
        <v>0</v>
      </c>
      <c r="AY68" s="9">
        <f t="shared" si="9"/>
        <v>0</v>
      </c>
      <c r="AZ68" s="9">
        <f t="shared" si="10"/>
        <v>0</v>
      </c>
      <c r="BA68" s="19"/>
      <c r="BB68" s="19"/>
      <c r="BC68" s="9">
        <f t="shared" si="11"/>
        <v>0</v>
      </c>
      <c r="BD68" s="9">
        <f t="shared" si="12"/>
        <v>0</v>
      </c>
    </row>
    <row r="69" spans="1:56">
      <c r="A69" s="3"/>
      <c r="B69" s="19"/>
      <c r="C69" s="19"/>
      <c r="D69" s="19"/>
      <c r="E69" s="19"/>
      <c r="F69" s="19"/>
      <c r="G69" s="19"/>
      <c r="H69" s="19"/>
      <c r="I69" s="1">
        <v>52</v>
      </c>
      <c r="J69" s="9">
        <f t="shared" si="1"/>
        <v>0</v>
      </c>
      <c r="K69" s="9">
        <f t="shared" si="2"/>
        <v>0</v>
      </c>
      <c r="L69" s="9">
        <f t="shared" si="13"/>
        <v>0</v>
      </c>
      <c r="M69" s="9">
        <f t="shared" si="3"/>
        <v>0</v>
      </c>
      <c r="N69" s="19"/>
      <c r="O69" s="19"/>
      <c r="P69" s="19"/>
      <c r="Q69" s="19"/>
      <c r="R69" s="19"/>
      <c r="S69" s="19"/>
      <c r="T69" s="19"/>
      <c r="U69" s="19"/>
      <c r="V69" s="1">
        <v>52</v>
      </c>
      <c r="W69" s="9">
        <f t="shared" si="14"/>
        <v>0</v>
      </c>
      <c r="X69" s="9">
        <f t="shared" si="4"/>
        <v>0</v>
      </c>
      <c r="Y69" s="9">
        <f t="shared" si="15"/>
        <v>0</v>
      </c>
      <c r="Z69" s="9">
        <f t="shared" si="5"/>
        <v>0</v>
      </c>
      <c r="AA69" s="19"/>
      <c r="AB69" s="19"/>
      <c r="AC69" s="19"/>
      <c r="AD69" s="19"/>
      <c r="AE69" s="19"/>
      <c r="AF69" s="19"/>
      <c r="AG69" s="19"/>
      <c r="AH69" s="19"/>
      <c r="AI69" s="1">
        <v>52</v>
      </c>
      <c r="AJ69" s="9">
        <f t="shared" si="16"/>
        <v>0</v>
      </c>
      <c r="AK69" s="9">
        <f t="shared" si="6"/>
        <v>0</v>
      </c>
      <c r="AL69" s="9">
        <f t="shared" si="17"/>
        <v>0</v>
      </c>
      <c r="AM69" s="9">
        <f t="shared" si="7"/>
        <v>0</v>
      </c>
      <c r="AN69" s="19"/>
      <c r="AO69" s="19"/>
      <c r="AP69" s="19"/>
      <c r="AQ69" s="19"/>
      <c r="AR69" s="19"/>
      <c r="AS69" s="19"/>
      <c r="AT69" s="19"/>
      <c r="AU69" s="19"/>
      <c r="AV69" s="1">
        <v>52</v>
      </c>
      <c r="AW69" s="9">
        <f t="shared" si="8"/>
        <v>0</v>
      </c>
      <c r="AX69" s="9">
        <f t="shared" si="0"/>
        <v>0</v>
      </c>
      <c r="AY69" s="9">
        <f t="shared" si="9"/>
        <v>0</v>
      </c>
      <c r="AZ69" s="9">
        <f t="shared" si="10"/>
        <v>0</v>
      </c>
      <c r="BA69" s="19"/>
      <c r="BB69" s="19"/>
      <c r="BC69" s="9">
        <f t="shared" si="11"/>
        <v>0</v>
      </c>
      <c r="BD69" s="9">
        <f t="shared" si="12"/>
        <v>0</v>
      </c>
    </row>
    <row r="70" spans="1:56">
      <c r="A70" s="3"/>
      <c r="B70" s="19"/>
      <c r="C70" s="19"/>
      <c r="D70" s="19"/>
      <c r="E70" s="19"/>
      <c r="F70" s="19"/>
      <c r="G70" s="19"/>
      <c r="H70" s="19"/>
      <c r="I70" s="1">
        <v>53</v>
      </c>
      <c r="J70" s="9">
        <f t="shared" si="1"/>
        <v>0</v>
      </c>
      <c r="K70" s="9">
        <f t="shared" si="2"/>
        <v>0</v>
      </c>
      <c r="L70" s="9">
        <f t="shared" si="13"/>
        <v>0</v>
      </c>
      <c r="M70" s="9">
        <f t="shared" si="3"/>
        <v>0</v>
      </c>
      <c r="N70" s="19"/>
      <c r="O70" s="19"/>
      <c r="P70" s="19"/>
      <c r="Q70" s="19"/>
      <c r="R70" s="19"/>
      <c r="S70" s="19"/>
      <c r="T70" s="19"/>
      <c r="U70" s="19"/>
      <c r="V70" s="1">
        <v>53</v>
      </c>
      <c r="W70" s="9">
        <f t="shared" si="14"/>
        <v>0</v>
      </c>
      <c r="X70" s="9">
        <f t="shared" si="4"/>
        <v>0</v>
      </c>
      <c r="Y70" s="9">
        <f t="shared" si="15"/>
        <v>0</v>
      </c>
      <c r="Z70" s="9">
        <f t="shared" si="5"/>
        <v>0</v>
      </c>
      <c r="AA70" s="19"/>
      <c r="AB70" s="19"/>
      <c r="AC70" s="19"/>
      <c r="AD70" s="19"/>
      <c r="AE70" s="19"/>
      <c r="AF70" s="19"/>
      <c r="AG70" s="19"/>
      <c r="AH70" s="19"/>
      <c r="AI70" s="1">
        <v>53</v>
      </c>
      <c r="AJ70" s="9">
        <f t="shared" si="16"/>
        <v>0</v>
      </c>
      <c r="AK70" s="9">
        <f t="shared" si="6"/>
        <v>0</v>
      </c>
      <c r="AL70" s="9">
        <f t="shared" si="17"/>
        <v>0</v>
      </c>
      <c r="AM70" s="9">
        <f t="shared" si="7"/>
        <v>0</v>
      </c>
      <c r="AN70" s="19"/>
      <c r="AO70" s="19"/>
      <c r="AP70" s="19"/>
      <c r="AQ70" s="19"/>
      <c r="AR70" s="19"/>
      <c r="AS70" s="19"/>
      <c r="AT70" s="19"/>
      <c r="AU70" s="19"/>
      <c r="AV70" s="1">
        <v>53</v>
      </c>
      <c r="AW70" s="9">
        <f t="shared" si="8"/>
        <v>0</v>
      </c>
      <c r="AX70" s="9">
        <f t="shared" si="0"/>
        <v>0</v>
      </c>
      <c r="AY70" s="9">
        <f t="shared" si="9"/>
        <v>0</v>
      </c>
      <c r="AZ70" s="9">
        <f t="shared" si="10"/>
        <v>0</v>
      </c>
      <c r="BA70" s="19"/>
      <c r="BB70" s="19"/>
      <c r="BC70" s="9">
        <f t="shared" si="11"/>
        <v>0</v>
      </c>
      <c r="BD70" s="9">
        <f t="shared" si="12"/>
        <v>0</v>
      </c>
    </row>
    <row r="71" spans="1:56">
      <c r="A71" s="3"/>
      <c r="B71" s="19"/>
      <c r="C71" s="19"/>
      <c r="D71" s="19"/>
      <c r="E71" s="19"/>
      <c r="F71" s="19"/>
      <c r="G71" s="19"/>
      <c r="H71" s="19"/>
      <c r="I71" s="1">
        <v>54</v>
      </c>
      <c r="J71" s="9">
        <f t="shared" si="1"/>
        <v>0</v>
      </c>
      <c r="K71" s="9">
        <f t="shared" si="2"/>
        <v>0</v>
      </c>
      <c r="L71" s="9">
        <f t="shared" si="13"/>
        <v>0</v>
      </c>
      <c r="M71" s="9">
        <f t="shared" si="3"/>
        <v>0</v>
      </c>
      <c r="N71" s="19"/>
      <c r="O71" s="19"/>
      <c r="P71" s="19"/>
      <c r="Q71" s="19"/>
      <c r="R71" s="19"/>
      <c r="S71" s="19"/>
      <c r="T71" s="19"/>
      <c r="U71" s="19"/>
      <c r="V71" s="1">
        <v>54</v>
      </c>
      <c r="W71" s="9">
        <f t="shared" si="14"/>
        <v>0</v>
      </c>
      <c r="X71" s="9">
        <f t="shared" si="4"/>
        <v>0</v>
      </c>
      <c r="Y71" s="9">
        <f t="shared" si="15"/>
        <v>0</v>
      </c>
      <c r="Z71" s="9">
        <f t="shared" si="5"/>
        <v>0</v>
      </c>
      <c r="AA71" s="19"/>
      <c r="AB71" s="19"/>
      <c r="AC71" s="19"/>
      <c r="AD71" s="19"/>
      <c r="AE71" s="19"/>
      <c r="AF71" s="19"/>
      <c r="AG71" s="19"/>
      <c r="AH71" s="19"/>
      <c r="AI71" s="1">
        <v>54</v>
      </c>
      <c r="AJ71" s="9">
        <f t="shared" si="16"/>
        <v>0</v>
      </c>
      <c r="AK71" s="9">
        <f t="shared" si="6"/>
        <v>0</v>
      </c>
      <c r="AL71" s="9">
        <f t="shared" si="17"/>
        <v>0</v>
      </c>
      <c r="AM71" s="9">
        <f t="shared" si="7"/>
        <v>0</v>
      </c>
      <c r="AN71" s="19"/>
      <c r="AO71" s="19"/>
      <c r="AP71" s="19"/>
      <c r="AQ71" s="19"/>
      <c r="AR71" s="19"/>
      <c r="AS71" s="19"/>
      <c r="AT71" s="19"/>
      <c r="AU71" s="19"/>
      <c r="AV71" s="1">
        <v>54</v>
      </c>
      <c r="AW71" s="9">
        <f t="shared" si="8"/>
        <v>0</v>
      </c>
      <c r="AX71" s="9">
        <f t="shared" si="0"/>
        <v>0</v>
      </c>
      <c r="AY71" s="9">
        <f t="shared" si="9"/>
        <v>0</v>
      </c>
      <c r="AZ71" s="9">
        <f t="shared" si="10"/>
        <v>0</v>
      </c>
      <c r="BA71" s="19"/>
      <c r="BB71" s="19"/>
      <c r="BC71" s="9">
        <f t="shared" si="11"/>
        <v>0</v>
      </c>
      <c r="BD71" s="9">
        <f t="shared" si="12"/>
        <v>0</v>
      </c>
    </row>
    <row r="72" spans="1:56">
      <c r="A72" s="3"/>
      <c r="B72" s="19"/>
      <c r="C72" s="19"/>
      <c r="D72" s="19"/>
      <c r="E72" s="19"/>
      <c r="F72" s="19"/>
      <c r="G72" s="19"/>
      <c r="H72" s="19"/>
      <c r="I72" s="1">
        <v>55</v>
      </c>
      <c r="J72" s="9">
        <f t="shared" si="1"/>
        <v>0</v>
      </c>
      <c r="K72" s="9">
        <f t="shared" si="2"/>
        <v>0</v>
      </c>
      <c r="L72" s="9">
        <f t="shared" si="13"/>
        <v>0</v>
      </c>
      <c r="M72" s="9">
        <f t="shared" si="3"/>
        <v>0</v>
      </c>
      <c r="N72" s="19"/>
      <c r="O72" s="19"/>
      <c r="P72" s="19"/>
      <c r="Q72" s="19"/>
      <c r="R72" s="19"/>
      <c r="S72" s="19"/>
      <c r="T72" s="19"/>
      <c r="U72" s="19"/>
      <c r="V72" s="1">
        <v>55</v>
      </c>
      <c r="W72" s="9">
        <f t="shared" si="14"/>
        <v>0</v>
      </c>
      <c r="X72" s="9">
        <f t="shared" si="4"/>
        <v>0</v>
      </c>
      <c r="Y72" s="9">
        <f t="shared" si="15"/>
        <v>0</v>
      </c>
      <c r="Z72" s="9">
        <f t="shared" si="5"/>
        <v>0</v>
      </c>
      <c r="AA72" s="19"/>
      <c r="AB72" s="19"/>
      <c r="AC72" s="19"/>
      <c r="AD72" s="19"/>
      <c r="AE72" s="19"/>
      <c r="AF72" s="19"/>
      <c r="AG72" s="19"/>
      <c r="AH72" s="19"/>
      <c r="AI72" s="1">
        <v>55</v>
      </c>
      <c r="AJ72" s="9">
        <f t="shared" si="16"/>
        <v>0</v>
      </c>
      <c r="AK72" s="9">
        <f t="shared" si="6"/>
        <v>0</v>
      </c>
      <c r="AL72" s="9">
        <f t="shared" si="17"/>
        <v>0</v>
      </c>
      <c r="AM72" s="9">
        <f t="shared" si="7"/>
        <v>0</v>
      </c>
      <c r="AN72" s="19"/>
      <c r="AO72" s="19"/>
      <c r="AP72" s="19"/>
      <c r="AQ72" s="19"/>
      <c r="AR72" s="19"/>
      <c r="AS72" s="19"/>
      <c r="AT72" s="19"/>
      <c r="AU72" s="19"/>
      <c r="AV72" s="1">
        <v>55</v>
      </c>
      <c r="AW72" s="9">
        <f t="shared" si="8"/>
        <v>0</v>
      </c>
      <c r="AX72" s="9">
        <f t="shared" si="0"/>
        <v>0</v>
      </c>
      <c r="AY72" s="9">
        <f t="shared" si="9"/>
        <v>0</v>
      </c>
      <c r="AZ72" s="9">
        <f t="shared" si="10"/>
        <v>0</v>
      </c>
      <c r="BA72" s="19"/>
      <c r="BB72" s="19"/>
      <c r="BC72" s="9">
        <f t="shared" si="11"/>
        <v>0</v>
      </c>
      <c r="BD72" s="9">
        <f t="shared" si="12"/>
        <v>0</v>
      </c>
    </row>
    <row r="73" spans="1:56">
      <c r="A73" s="3"/>
      <c r="B73" s="19"/>
      <c r="C73" s="19"/>
      <c r="D73" s="19"/>
      <c r="E73" s="19"/>
      <c r="F73" s="19"/>
      <c r="G73" s="19"/>
      <c r="H73" s="19"/>
      <c r="I73" s="1">
        <v>56</v>
      </c>
      <c r="J73" s="9">
        <f t="shared" si="1"/>
        <v>0</v>
      </c>
      <c r="K73" s="9">
        <f t="shared" si="2"/>
        <v>0</v>
      </c>
      <c r="L73" s="9">
        <f t="shared" si="13"/>
        <v>0</v>
      </c>
      <c r="M73" s="9">
        <f t="shared" si="3"/>
        <v>0</v>
      </c>
      <c r="N73" s="19"/>
      <c r="O73" s="19"/>
      <c r="P73" s="19"/>
      <c r="Q73" s="19"/>
      <c r="R73" s="19"/>
      <c r="S73" s="19"/>
      <c r="T73" s="19"/>
      <c r="U73" s="19"/>
      <c r="V73" s="1">
        <v>56</v>
      </c>
      <c r="W73" s="9">
        <f t="shared" si="14"/>
        <v>0</v>
      </c>
      <c r="X73" s="9">
        <f t="shared" si="4"/>
        <v>0</v>
      </c>
      <c r="Y73" s="9">
        <f t="shared" si="15"/>
        <v>0</v>
      </c>
      <c r="Z73" s="9">
        <f t="shared" si="5"/>
        <v>0</v>
      </c>
      <c r="AA73" s="19"/>
      <c r="AB73" s="19"/>
      <c r="AC73" s="19"/>
      <c r="AD73" s="19"/>
      <c r="AE73" s="19"/>
      <c r="AF73" s="19"/>
      <c r="AG73" s="19"/>
      <c r="AH73" s="19"/>
      <c r="AI73" s="1">
        <v>56</v>
      </c>
      <c r="AJ73" s="9">
        <f t="shared" si="16"/>
        <v>0</v>
      </c>
      <c r="AK73" s="9">
        <f t="shared" si="6"/>
        <v>0</v>
      </c>
      <c r="AL73" s="9">
        <f t="shared" si="17"/>
        <v>0</v>
      </c>
      <c r="AM73" s="9">
        <f t="shared" si="7"/>
        <v>0</v>
      </c>
      <c r="AN73" s="19"/>
      <c r="AO73" s="19"/>
      <c r="AP73" s="19"/>
      <c r="AQ73" s="19"/>
      <c r="AR73" s="19"/>
      <c r="AS73" s="19"/>
      <c r="AT73" s="19"/>
      <c r="AU73" s="19"/>
      <c r="AV73" s="1">
        <v>56</v>
      </c>
      <c r="AW73" s="9">
        <f t="shared" si="8"/>
        <v>0</v>
      </c>
      <c r="AX73" s="9">
        <f t="shared" si="0"/>
        <v>0</v>
      </c>
      <c r="AY73" s="9">
        <f t="shared" si="9"/>
        <v>0</v>
      </c>
      <c r="AZ73" s="9">
        <f t="shared" si="10"/>
        <v>0</v>
      </c>
      <c r="BA73" s="19"/>
      <c r="BB73" s="19"/>
      <c r="BC73" s="9">
        <f t="shared" si="11"/>
        <v>0</v>
      </c>
      <c r="BD73" s="9">
        <f t="shared" si="12"/>
        <v>0</v>
      </c>
    </row>
    <row r="74" spans="1:56">
      <c r="A74" s="3"/>
      <c r="B74" s="19"/>
      <c r="C74" s="19"/>
      <c r="D74" s="19"/>
      <c r="E74" s="19"/>
      <c r="F74" s="19"/>
      <c r="G74" s="19"/>
      <c r="H74" s="19"/>
      <c r="I74" s="1">
        <v>57</v>
      </c>
      <c r="J74" s="9">
        <f t="shared" si="1"/>
        <v>0</v>
      </c>
      <c r="K74" s="9">
        <f t="shared" si="2"/>
        <v>0</v>
      </c>
      <c r="L74" s="9">
        <f t="shared" si="13"/>
        <v>0</v>
      </c>
      <c r="M74" s="9">
        <f t="shared" si="3"/>
        <v>0</v>
      </c>
      <c r="N74" s="19"/>
      <c r="O74" s="19"/>
      <c r="P74" s="19"/>
      <c r="Q74" s="19"/>
      <c r="R74" s="19"/>
      <c r="S74" s="19"/>
      <c r="T74" s="19"/>
      <c r="U74" s="19"/>
      <c r="V74" s="1">
        <v>57</v>
      </c>
      <c r="W74" s="9">
        <f t="shared" si="14"/>
        <v>0</v>
      </c>
      <c r="X74" s="9">
        <f t="shared" si="4"/>
        <v>0</v>
      </c>
      <c r="Y74" s="9">
        <f t="shared" si="15"/>
        <v>0</v>
      </c>
      <c r="Z74" s="9">
        <f t="shared" si="5"/>
        <v>0</v>
      </c>
      <c r="AA74" s="19"/>
      <c r="AB74" s="19"/>
      <c r="AC74" s="19"/>
      <c r="AD74" s="19"/>
      <c r="AE74" s="19"/>
      <c r="AF74" s="19"/>
      <c r="AG74" s="19"/>
      <c r="AH74" s="19"/>
      <c r="AI74" s="1">
        <v>57</v>
      </c>
      <c r="AJ74" s="9">
        <f t="shared" si="16"/>
        <v>0</v>
      </c>
      <c r="AK74" s="9">
        <f t="shared" si="6"/>
        <v>0</v>
      </c>
      <c r="AL74" s="9">
        <f t="shared" si="17"/>
        <v>0</v>
      </c>
      <c r="AM74" s="9">
        <f t="shared" si="7"/>
        <v>0</v>
      </c>
      <c r="AN74" s="19"/>
      <c r="AO74" s="19"/>
      <c r="AP74" s="19"/>
      <c r="AQ74" s="19"/>
      <c r="AR74" s="19"/>
      <c r="AS74" s="19"/>
      <c r="AT74" s="19"/>
      <c r="AU74" s="19"/>
      <c r="AV74" s="1">
        <v>57</v>
      </c>
      <c r="AW74" s="9">
        <f t="shared" si="8"/>
        <v>0</v>
      </c>
      <c r="AX74" s="9">
        <f t="shared" si="0"/>
        <v>0</v>
      </c>
      <c r="AY74" s="9">
        <f t="shared" si="9"/>
        <v>0</v>
      </c>
      <c r="AZ74" s="9">
        <f t="shared" si="10"/>
        <v>0</v>
      </c>
      <c r="BA74" s="19"/>
      <c r="BB74" s="19"/>
      <c r="BC74" s="9">
        <f t="shared" si="11"/>
        <v>0</v>
      </c>
      <c r="BD74" s="9">
        <f t="shared" si="12"/>
        <v>0</v>
      </c>
    </row>
    <row r="75" spans="1:56">
      <c r="A75" s="3"/>
      <c r="B75" s="19"/>
      <c r="C75" s="19"/>
      <c r="D75" s="19"/>
      <c r="E75" s="19"/>
      <c r="F75" s="19"/>
      <c r="G75" s="19"/>
      <c r="H75" s="19"/>
      <c r="I75" s="1">
        <v>58</v>
      </c>
      <c r="J75" s="9">
        <f t="shared" si="1"/>
        <v>0</v>
      </c>
      <c r="K75" s="9">
        <f t="shared" si="2"/>
        <v>0</v>
      </c>
      <c r="L75" s="9">
        <f t="shared" si="13"/>
        <v>0</v>
      </c>
      <c r="M75" s="9">
        <f t="shared" si="3"/>
        <v>0</v>
      </c>
      <c r="N75" s="19"/>
      <c r="O75" s="19"/>
      <c r="P75" s="19"/>
      <c r="Q75" s="19"/>
      <c r="R75" s="19"/>
      <c r="S75" s="19"/>
      <c r="T75" s="19"/>
      <c r="U75" s="19"/>
      <c r="V75" s="1">
        <v>58</v>
      </c>
      <c r="W75" s="9">
        <f t="shared" si="14"/>
        <v>0</v>
      </c>
      <c r="X75" s="9">
        <f t="shared" si="4"/>
        <v>0</v>
      </c>
      <c r="Y75" s="9">
        <f t="shared" si="15"/>
        <v>0</v>
      </c>
      <c r="Z75" s="9">
        <f t="shared" si="5"/>
        <v>0</v>
      </c>
      <c r="AA75" s="19"/>
      <c r="AB75" s="19"/>
      <c r="AC75" s="19"/>
      <c r="AD75" s="19"/>
      <c r="AE75" s="19"/>
      <c r="AF75" s="19"/>
      <c r="AG75" s="19"/>
      <c r="AH75" s="19"/>
      <c r="AI75" s="1">
        <v>58</v>
      </c>
      <c r="AJ75" s="9">
        <f t="shared" si="16"/>
        <v>0</v>
      </c>
      <c r="AK75" s="9">
        <f t="shared" si="6"/>
        <v>0</v>
      </c>
      <c r="AL75" s="9">
        <f t="shared" si="17"/>
        <v>0</v>
      </c>
      <c r="AM75" s="9">
        <f t="shared" si="7"/>
        <v>0</v>
      </c>
      <c r="AN75" s="19"/>
      <c r="AO75" s="19"/>
      <c r="AP75" s="19"/>
      <c r="AQ75" s="19"/>
      <c r="AR75" s="19"/>
      <c r="AS75" s="19"/>
      <c r="AT75" s="19"/>
      <c r="AU75" s="19"/>
      <c r="AV75" s="1">
        <v>58</v>
      </c>
      <c r="AW75" s="9">
        <f t="shared" si="8"/>
        <v>0</v>
      </c>
      <c r="AX75" s="9">
        <f t="shared" si="0"/>
        <v>0</v>
      </c>
      <c r="AY75" s="9">
        <f t="shared" si="9"/>
        <v>0</v>
      </c>
      <c r="AZ75" s="9">
        <f t="shared" si="10"/>
        <v>0</v>
      </c>
      <c r="BA75" s="19"/>
      <c r="BB75" s="19"/>
      <c r="BC75" s="9">
        <f t="shared" si="11"/>
        <v>0</v>
      </c>
      <c r="BD75" s="9">
        <f t="shared" si="12"/>
        <v>0</v>
      </c>
    </row>
    <row r="76" spans="1:56">
      <c r="A76" s="3"/>
      <c r="B76" s="19"/>
      <c r="C76" s="19"/>
      <c r="D76" s="19"/>
      <c r="E76" s="19"/>
      <c r="F76" s="19"/>
      <c r="G76" s="19"/>
      <c r="H76" s="19"/>
      <c r="I76" s="1">
        <v>59</v>
      </c>
      <c r="J76" s="9">
        <f t="shared" si="1"/>
        <v>0</v>
      </c>
      <c r="K76" s="9">
        <f t="shared" si="2"/>
        <v>0</v>
      </c>
      <c r="L76" s="9">
        <f t="shared" si="13"/>
        <v>0</v>
      </c>
      <c r="M76" s="9">
        <f t="shared" si="3"/>
        <v>0</v>
      </c>
      <c r="N76" s="19"/>
      <c r="O76" s="19"/>
      <c r="P76" s="19"/>
      <c r="Q76" s="19"/>
      <c r="R76" s="19"/>
      <c r="S76" s="19"/>
      <c r="T76" s="19"/>
      <c r="U76" s="19"/>
      <c r="V76" s="1">
        <v>59</v>
      </c>
      <c r="W76" s="9">
        <f t="shared" si="14"/>
        <v>0</v>
      </c>
      <c r="X76" s="9">
        <f t="shared" si="4"/>
        <v>0</v>
      </c>
      <c r="Y76" s="9">
        <f t="shared" si="15"/>
        <v>0</v>
      </c>
      <c r="Z76" s="9">
        <f t="shared" si="5"/>
        <v>0</v>
      </c>
      <c r="AA76" s="19"/>
      <c r="AB76" s="19"/>
      <c r="AC76" s="19"/>
      <c r="AD76" s="19"/>
      <c r="AE76" s="19"/>
      <c r="AF76" s="19"/>
      <c r="AG76" s="19"/>
      <c r="AH76" s="19"/>
      <c r="AI76" s="1">
        <v>59</v>
      </c>
      <c r="AJ76" s="9">
        <f t="shared" si="16"/>
        <v>0</v>
      </c>
      <c r="AK76" s="9">
        <f t="shared" si="6"/>
        <v>0</v>
      </c>
      <c r="AL76" s="9">
        <f t="shared" si="17"/>
        <v>0</v>
      </c>
      <c r="AM76" s="9">
        <f t="shared" si="7"/>
        <v>0</v>
      </c>
      <c r="AN76" s="19"/>
      <c r="AO76" s="19"/>
      <c r="AP76" s="19"/>
      <c r="AQ76" s="19"/>
      <c r="AR76" s="19"/>
      <c r="AS76" s="19"/>
      <c r="AT76" s="19"/>
      <c r="AU76" s="19"/>
      <c r="AV76" s="1">
        <v>59</v>
      </c>
      <c r="AW76" s="9">
        <f t="shared" si="8"/>
        <v>0</v>
      </c>
      <c r="AX76" s="9">
        <f t="shared" si="0"/>
        <v>0</v>
      </c>
      <c r="AY76" s="9">
        <f t="shared" si="9"/>
        <v>0</v>
      </c>
      <c r="AZ76" s="9">
        <f t="shared" si="10"/>
        <v>0</v>
      </c>
      <c r="BA76" s="19"/>
      <c r="BB76" s="19"/>
      <c r="BC76" s="9">
        <f t="shared" si="11"/>
        <v>0</v>
      </c>
      <c r="BD76" s="9">
        <f t="shared" si="12"/>
        <v>0</v>
      </c>
    </row>
    <row r="77" spans="1:56">
      <c r="A77" s="3"/>
      <c r="B77" s="19"/>
      <c r="C77" s="19"/>
      <c r="D77" s="19"/>
      <c r="E77" s="19"/>
      <c r="F77" s="19"/>
      <c r="G77" s="19"/>
      <c r="H77" s="19"/>
      <c r="I77" s="1">
        <v>60</v>
      </c>
      <c r="J77" s="9">
        <f t="shared" si="1"/>
        <v>0</v>
      </c>
      <c r="K77" s="9">
        <f t="shared" si="2"/>
        <v>0</v>
      </c>
      <c r="L77" s="9">
        <f t="shared" si="13"/>
        <v>0</v>
      </c>
      <c r="M77" s="9">
        <f t="shared" si="3"/>
        <v>0</v>
      </c>
      <c r="N77" s="19"/>
      <c r="O77" s="19"/>
      <c r="P77" s="19"/>
      <c r="Q77" s="19"/>
      <c r="R77" s="19"/>
      <c r="S77" s="19"/>
      <c r="T77" s="19"/>
      <c r="U77" s="19"/>
      <c r="V77" s="1">
        <v>60</v>
      </c>
      <c r="W77" s="9">
        <f t="shared" si="14"/>
        <v>0</v>
      </c>
      <c r="X77" s="9">
        <f t="shared" si="4"/>
        <v>0</v>
      </c>
      <c r="Y77" s="9">
        <f t="shared" si="15"/>
        <v>0</v>
      </c>
      <c r="Z77" s="9">
        <f t="shared" si="5"/>
        <v>0</v>
      </c>
      <c r="AA77" s="19"/>
      <c r="AB77" s="19"/>
      <c r="AC77" s="19"/>
      <c r="AD77" s="19"/>
      <c r="AE77" s="19"/>
      <c r="AF77" s="19"/>
      <c r="AG77" s="19"/>
      <c r="AH77" s="19"/>
      <c r="AI77" s="1">
        <v>60</v>
      </c>
      <c r="AJ77" s="9">
        <f t="shared" si="16"/>
        <v>0</v>
      </c>
      <c r="AK77" s="9">
        <f t="shared" si="6"/>
        <v>0</v>
      </c>
      <c r="AL77" s="9">
        <f t="shared" si="17"/>
        <v>0</v>
      </c>
      <c r="AM77" s="9">
        <f t="shared" si="7"/>
        <v>0</v>
      </c>
      <c r="AN77" s="19"/>
      <c r="AO77" s="19"/>
      <c r="AP77" s="19"/>
      <c r="AQ77" s="19"/>
      <c r="AR77" s="19"/>
      <c r="AS77" s="19"/>
      <c r="AT77" s="19"/>
      <c r="AU77" s="19"/>
      <c r="AV77" s="1">
        <v>60</v>
      </c>
      <c r="AW77" s="9">
        <f t="shared" si="8"/>
        <v>0</v>
      </c>
      <c r="AX77" s="9">
        <f t="shared" si="0"/>
        <v>0</v>
      </c>
      <c r="AY77" s="9">
        <f t="shared" si="9"/>
        <v>0</v>
      </c>
      <c r="AZ77" s="9">
        <f t="shared" si="10"/>
        <v>0</v>
      </c>
      <c r="BA77" s="19"/>
      <c r="BB77" s="19"/>
      <c r="BC77" s="9">
        <f t="shared" si="11"/>
        <v>0</v>
      </c>
      <c r="BD77" s="9">
        <f t="shared" si="12"/>
        <v>0</v>
      </c>
    </row>
    <row r="78" spans="1:56">
      <c r="A78" s="3"/>
      <c r="B78" s="19"/>
      <c r="C78" s="19"/>
      <c r="D78" s="19"/>
      <c r="E78" s="19"/>
      <c r="F78" s="19"/>
      <c r="G78" s="19"/>
      <c r="H78" s="19"/>
      <c r="I78" s="1">
        <v>61</v>
      </c>
      <c r="J78" s="9">
        <f t="shared" si="1"/>
        <v>0</v>
      </c>
      <c r="K78" s="9">
        <f t="shared" si="2"/>
        <v>0</v>
      </c>
      <c r="L78" s="9">
        <f t="shared" si="13"/>
        <v>0</v>
      </c>
      <c r="M78" s="9">
        <f t="shared" si="3"/>
        <v>0</v>
      </c>
      <c r="N78" s="19"/>
      <c r="O78" s="19"/>
      <c r="P78" s="19"/>
      <c r="Q78" s="19"/>
      <c r="R78" s="19"/>
      <c r="S78" s="19"/>
      <c r="T78" s="19"/>
      <c r="U78" s="19"/>
      <c r="V78" s="1">
        <v>61</v>
      </c>
      <c r="W78" s="9">
        <f t="shared" si="14"/>
        <v>0</v>
      </c>
      <c r="X78" s="9">
        <f t="shared" si="4"/>
        <v>0</v>
      </c>
      <c r="Y78" s="9">
        <f t="shared" si="15"/>
        <v>0</v>
      </c>
      <c r="Z78" s="9">
        <f t="shared" si="5"/>
        <v>0</v>
      </c>
      <c r="AA78" s="19"/>
      <c r="AB78" s="19"/>
      <c r="AC78" s="19"/>
      <c r="AD78" s="19"/>
      <c r="AE78" s="19"/>
      <c r="AF78" s="19"/>
      <c r="AG78" s="19"/>
      <c r="AH78" s="19"/>
      <c r="AI78" s="1">
        <v>61</v>
      </c>
      <c r="AJ78" s="9">
        <f t="shared" si="16"/>
        <v>0</v>
      </c>
      <c r="AK78" s="9">
        <f t="shared" si="6"/>
        <v>0</v>
      </c>
      <c r="AL78" s="9">
        <f t="shared" si="17"/>
        <v>0</v>
      </c>
      <c r="AM78" s="9">
        <f t="shared" si="7"/>
        <v>0</v>
      </c>
      <c r="AN78" s="19"/>
      <c r="AO78" s="19"/>
      <c r="AP78" s="19"/>
      <c r="AQ78" s="19"/>
      <c r="AR78" s="19"/>
      <c r="AS78" s="19"/>
      <c r="AT78" s="19"/>
      <c r="AU78" s="19"/>
      <c r="AV78" s="1">
        <v>61</v>
      </c>
      <c r="AW78" s="9">
        <f t="shared" si="8"/>
        <v>0</v>
      </c>
      <c r="AX78" s="9">
        <f t="shared" si="0"/>
        <v>0</v>
      </c>
      <c r="AY78" s="9">
        <f t="shared" si="9"/>
        <v>0</v>
      </c>
      <c r="AZ78" s="9">
        <f t="shared" si="10"/>
        <v>0</v>
      </c>
      <c r="BA78" s="19"/>
      <c r="BB78" s="19"/>
      <c r="BC78" s="9">
        <f t="shared" si="11"/>
        <v>0</v>
      </c>
      <c r="BD78" s="9">
        <f t="shared" si="12"/>
        <v>0</v>
      </c>
    </row>
    <row r="79" spans="1:56">
      <c r="A79" s="3"/>
      <c r="B79" s="19"/>
      <c r="C79" s="19"/>
      <c r="D79" s="19"/>
      <c r="E79" s="19"/>
      <c r="F79" s="19"/>
      <c r="G79" s="19"/>
      <c r="H79" s="19"/>
      <c r="I79" s="1">
        <v>62</v>
      </c>
      <c r="J79" s="9">
        <f t="shared" si="1"/>
        <v>0</v>
      </c>
      <c r="K79" s="9">
        <f t="shared" si="2"/>
        <v>0</v>
      </c>
      <c r="L79" s="9">
        <f t="shared" si="13"/>
        <v>0</v>
      </c>
      <c r="M79" s="9">
        <f t="shared" si="3"/>
        <v>0</v>
      </c>
      <c r="N79" s="19"/>
      <c r="O79" s="19"/>
      <c r="P79" s="19"/>
      <c r="Q79" s="19"/>
      <c r="R79" s="19"/>
      <c r="S79" s="19"/>
      <c r="T79" s="19"/>
      <c r="U79" s="19"/>
      <c r="V79" s="1">
        <v>62</v>
      </c>
      <c r="W79" s="9">
        <f t="shared" si="14"/>
        <v>0</v>
      </c>
      <c r="X79" s="9">
        <f t="shared" si="4"/>
        <v>0</v>
      </c>
      <c r="Y79" s="9">
        <f t="shared" si="15"/>
        <v>0</v>
      </c>
      <c r="Z79" s="9">
        <f t="shared" si="5"/>
        <v>0</v>
      </c>
      <c r="AA79" s="19"/>
      <c r="AB79" s="19"/>
      <c r="AC79" s="19"/>
      <c r="AD79" s="19"/>
      <c r="AE79" s="19"/>
      <c r="AF79" s="19"/>
      <c r="AG79" s="19"/>
      <c r="AH79" s="19"/>
      <c r="AI79" s="1">
        <v>62</v>
      </c>
      <c r="AJ79" s="9">
        <f t="shared" si="16"/>
        <v>0</v>
      </c>
      <c r="AK79" s="9">
        <f t="shared" si="6"/>
        <v>0</v>
      </c>
      <c r="AL79" s="9">
        <f t="shared" si="17"/>
        <v>0</v>
      </c>
      <c r="AM79" s="9">
        <f t="shared" si="7"/>
        <v>0</v>
      </c>
      <c r="AN79" s="19"/>
      <c r="AO79" s="19"/>
      <c r="AP79" s="19"/>
      <c r="AQ79" s="19"/>
      <c r="AR79" s="19"/>
      <c r="AS79" s="19"/>
      <c r="AT79" s="19"/>
      <c r="AU79" s="19"/>
      <c r="AV79" s="1">
        <v>62</v>
      </c>
      <c r="AW79" s="9">
        <f t="shared" si="8"/>
        <v>0</v>
      </c>
      <c r="AX79" s="9">
        <f t="shared" si="0"/>
        <v>0</v>
      </c>
      <c r="AY79" s="9">
        <f t="shared" si="9"/>
        <v>0</v>
      </c>
      <c r="AZ79" s="9">
        <f t="shared" si="10"/>
        <v>0</v>
      </c>
      <c r="BA79" s="19"/>
      <c r="BB79" s="19"/>
      <c r="BC79" s="9">
        <f t="shared" si="11"/>
        <v>0</v>
      </c>
      <c r="BD79" s="9">
        <f t="shared" si="12"/>
        <v>0</v>
      </c>
    </row>
    <row r="80" spans="1:56">
      <c r="A80" s="3"/>
      <c r="B80" s="19"/>
      <c r="C80" s="19"/>
      <c r="D80" s="19"/>
      <c r="E80" s="19"/>
      <c r="F80" s="19"/>
      <c r="G80" s="19"/>
      <c r="H80" s="19"/>
      <c r="I80" s="1">
        <v>63</v>
      </c>
      <c r="J80" s="9">
        <f t="shared" si="1"/>
        <v>0</v>
      </c>
      <c r="K80" s="9">
        <f t="shared" si="2"/>
        <v>0</v>
      </c>
      <c r="L80" s="9">
        <f t="shared" si="13"/>
        <v>0</v>
      </c>
      <c r="M80" s="9">
        <f t="shared" si="3"/>
        <v>0</v>
      </c>
      <c r="N80" s="19"/>
      <c r="O80" s="19"/>
      <c r="P80" s="19"/>
      <c r="Q80" s="19"/>
      <c r="R80" s="19"/>
      <c r="S80" s="19"/>
      <c r="T80" s="19"/>
      <c r="U80" s="19"/>
      <c r="V80" s="1">
        <v>63</v>
      </c>
      <c r="W80" s="9">
        <f t="shared" si="14"/>
        <v>0</v>
      </c>
      <c r="X80" s="9">
        <f t="shared" si="4"/>
        <v>0</v>
      </c>
      <c r="Y80" s="9">
        <f t="shared" si="15"/>
        <v>0</v>
      </c>
      <c r="Z80" s="9">
        <f t="shared" si="5"/>
        <v>0</v>
      </c>
      <c r="AA80" s="19"/>
      <c r="AB80" s="19"/>
      <c r="AC80" s="19"/>
      <c r="AD80" s="19"/>
      <c r="AE80" s="19"/>
      <c r="AF80" s="19"/>
      <c r="AG80" s="19"/>
      <c r="AH80" s="19"/>
      <c r="AI80" s="1">
        <v>63</v>
      </c>
      <c r="AJ80" s="9">
        <f t="shared" si="16"/>
        <v>0</v>
      </c>
      <c r="AK80" s="9">
        <f t="shared" si="6"/>
        <v>0</v>
      </c>
      <c r="AL80" s="9">
        <f t="shared" si="17"/>
        <v>0</v>
      </c>
      <c r="AM80" s="9">
        <f t="shared" si="7"/>
        <v>0</v>
      </c>
      <c r="AN80" s="19"/>
      <c r="AO80" s="19"/>
      <c r="AP80" s="19"/>
      <c r="AQ80" s="19"/>
      <c r="AR80" s="19"/>
      <c r="AS80" s="19"/>
      <c r="AT80" s="19"/>
      <c r="AU80" s="19"/>
      <c r="AV80" s="1">
        <v>63</v>
      </c>
      <c r="AW80" s="9">
        <f t="shared" si="8"/>
        <v>0</v>
      </c>
      <c r="AX80" s="9">
        <f t="shared" si="0"/>
        <v>0</v>
      </c>
      <c r="AY80" s="9">
        <f t="shared" si="9"/>
        <v>0</v>
      </c>
      <c r="AZ80" s="9">
        <f t="shared" si="10"/>
        <v>0</v>
      </c>
      <c r="BA80" s="19"/>
      <c r="BB80" s="19"/>
      <c r="BC80" s="9">
        <f t="shared" si="11"/>
        <v>0</v>
      </c>
      <c r="BD80" s="9">
        <f t="shared" si="12"/>
        <v>0</v>
      </c>
    </row>
    <row r="81" spans="1:56">
      <c r="A81" s="3"/>
      <c r="B81" s="19"/>
      <c r="C81" s="19"/>
      <c r="D81" s="19"/>
      <c r="E81" s="19"/>
      <c r="F81" s="19"/>
      <c r="G81" s="19"/>
      <c r="H81" s="19"/>
      <c r="I81" s="1">
        <v>64</v>
      </c>
      <c r="J81" s="9">
        <f t="shared" si="1"/>
        <v>0</v>
      </c>
      <c r="K81" s="9">
        <f t="shared" si="2"/>
        <v>0</v>
      </c>
      <c r="L81" s="9">
        <f t="shared" si="13"/>
        <v>0</v>
      </c>
      <c r="M81" s="9">
        <f t="shared" si="3"/>
        <v>0</v>
      </c>
      <c r="N81" s="19"/>
      <c r="O81" s="19"/>
      <c r="P81" s="19"/>
      <c r="Q81" s="19"/>
      <c r="R81" s="19"/>
      <c r="S81" s="19"/>
      <c r="T81" s="19"/>
      <c r="U81" s="19"/>
      <c r="V81" s="1">
        <v>64</v>
      </c>
      <c r="W81" s="9">
        <f t="shared" si="14"/>
        <v>0</v>
      </c>
      <c r="X81" s="9">
        <f t="shared" si="4"/>
        <v>0</v>
      </c>
      <c r="Y81" s="9">
        <f t="shared" si="15"/>
        <v>0</v>
      </c>
      <c r="Z81" s="9">
        <f t="shared" si="5"/>
        <v>0</v>
      </c>
      <c r="AA81" s="19"/>
      <c r="AB81" s="19"/>
      <c r="AC81" s="19"/>
      <c r="AD81" s="19"/>
      <c r="AE81" s="19"/>
      <c r="AF81" s="19"/>
      <c r="AG81" s="19"/>
      <c r="AH81" s="19"/>
      <c r="AI81" s="1">
        <v>64</v>
      </c>
      <c r="AJ81" s="9">
        <f t="shared" si="16"/>
        <v>0</v>
      </c>
      <c r="AK81" s="9">
        <f t="shared" si="6"/>
        <v>0</v>
      </c>
      <c r="AL81" s="9">
        <f t="shared" si="17"/>
        <v>0</v>
      </c>
      <c r="AM81" s="9">
        <f t="shared" si="7"/>
        <v>0</v>
      </c>
      <c r="AN81" s="19"/>
      <c r="AO81" s="19"/>
      <c r="AP81" s="19"/>
      <c r="AQ81" s="19"/>
      <c r="AR81" s="19"/>
      <c r="AS81" s="19"/>
      <c r="AT81" s="19"/>
      <c r="AU81" s="19"/>
      <c r="AV81" s="1">
        <v>64</v>
      </c>
      <c r="AW81" s="9">
        <f t="shared" si="8"/>
        <v>0</v>
      </c>
      <c r="AX81" s="9">
        <f t="shared" si="0"/>
        <v>0</v>
      </c>
      <c r="AY81" s="9">
        <f t="shared" si="9"/>
        <v>0</v>
      </c>
      <c r="AZ81" s="9">
        <f t="shared" si="10"/>
        <v>0</v>
      </c>
      <c r="BA81" s="19"/>
      <c r="BB81" s="19"/>
      <c r="BC81" s="9">
        <f t="shared" si="11"/>
        <v>0</v>
      </c>
      <c r="BD81" s="9">
        <f t="shared" si="12"/>
        <v>0</v>
      </c>
    </row>
    <row r="82" spans="1:56">
      <c r="A82" s="3"/>
      <c r="B82" s="19"/>
      <c r="C82" s="19"/>
      <c r="D82" s="19"/>
      <c r="E82" s="19"/>
      <c r="F82" s="19"/>
      <c r="G82" s="19"/>
      <c r="H82" s="19"/>
      <c r="I82" s="1">
        <v>65</v>
      </c>
      <c r="J82" s="9">
        <f t="shared" si="1"/>
        <v>0</v>
      </c>
      <c r="K82" s="9">
        <f t="shared" si="2"/>
        <v>0</v>
      </c>
      <c r="L82" s="9">
        <f t="shared" si="13"/>
        <v>0</v>
      </c>
      <c r="M82" s="9">
        <f t="shared" si="3"/>
        <v>0</v>
      </c>
      <c r="N82" s="19"/>
      <c r="O82" s="19"/>
      <c r="P82" s="19"/>
      <c r="Q82" s="19"/>
      <c r="R82" s="19"/>
      <c r="S82" s="19"/>
      <c r="T82" s="19"/>
      <c r="U82" s="19"/>
      <c r="V82" s="1">
        <v>65</v>
      </c>
      <c r="W82" s="9">
        <f t="shared" si="14"/>
        <v>0</v>
      </c>
      <c r="X82" s="9">
        <f t="shared" si="4"/>
        <v>0</v>
      </c>
      <c r="Y82" s="9">
        <f t="shared" si="15"/>
        <v>0</v>
      </c>
      <c r="Z82" s="9">
        <f t="shared" si="5"/>
        <v>0</v>
      </c>
      <c r="AA82" s="19"/>
      <c r="AB82" s="19"/>
      <c r="AC82" s="19"/>
      <c r="AD82" s="19"/>
      <c r="AE82" s="19"/>
      <c r="AF82" s="19"/>
      <c r="AG82" s="19"/>
      <c r="AH82" s="19"/>
      <c r="AI82" s="1">
        <v>65</v>
      </c>
      <c r="AJ82" s="9">
        <f t="shared" si="16"/>
        <v>0</v>
      </c>
      <c r="AK82" s="9">
        <f t="shared" ref="AK82:AK145" si="18">AM81*$AC$24</f>
        <v>0</v>
      </c>
      <c r="AL82" s="9">
        <f t="shared" si="17"/>
        <v>0</v>
      </c>
      <c r="AM82" s="9">
        <f t="shared" si="7"/>
        <v>0</v>
      </c>
      <c r="AN82" s="19"/>
      <c r="AO82" s="19"/>
      <c r="AP82" s="19"/>
      <c r="AQ82" s="19"/>
      <c r="AR82" s="19"/>
      <c r="AS82" s="19"/>
      <c r="AT82" s="19"/>
      <c r="AU82" s="19"/>
      <c r="AV82" s="1">
        <v>65</v>
      </c>
      <c r="AW82" s="9">
        <f t="shared" si="8"/>
        <v>0</v>
      </c>
      <c r="AX82" s="9">
        <f t="shared" ref="AX82:AX145" si="19">AZ81*$AP$24</f>
        <v>0</v>
      </c>
      <c r="AY82" s="9">
        <f t="shared" si="9"/>
        <v>0</v>
      </c>
      <c r="AZ82" s="9">
        <f t="shared" si="10"/>
        <v>0</v>
      </c>
      <c r="BA82" s="19"/>
      <c r="BB82" s="19"/>
      <c r="BC82" s="9">
        <f t="shared" si="11"/>
        <v>0</v>
      </c>
      <c r="BD82" s="9">
        <f t="shared" si="12"/>
        <v>0</v>
      </c>
    </row>
    <row r="83" spans="1:56">
      <c r="A83" s="3"/>
      <c r="B83" s="19"/>
      <c r="C83" s="19"/>
      <c r="D83" s="19"/>
      <c r="E83" s="19"/>
      <c r="F83" s="19"/>
      <c r="G83" s="19"/>
      <c r="H83" s="19"/>
      <c r="I83" s="1">
        <v>66</v>
      </c>
      <c r="J83" s="9">
        <f t="shared" ref="J83:J146" si="20">IF(I83&gt;$E$16,0,$C$17)</f>
        <v>0</v>
      </c>
      <c r="K83" s="9">
        <f t="shared" ref="K83:K146" si="21">M82*$C$24</f>
        <v>0</v>
      </c>
      <c r="L83" s="9">
        <f t="shared" si="13"/>
        <v>0</v>
      </c>
      <c r="M83" s="9">
        <f t="shared" ref="M83:M146" si="22">M82-L83</f>
        <v>0</v>
      </c>
      <c r="N83" s="19"/>
      <c r="O83" s="19"/>
      <c r="P83" s="19"/>
      <c r="Q83" s="19"/>
      <c r="R83" s="19"/>
      <c r="S83" s="19"/>
      <c r="T83" s="19"/>
      <c r="U83" s="19"/>
      <c r="V83" s="1">
        <v>66</v>
      </c>
      <c r="W83" s="9">
        <f t="shared" si="14"/>
        <v>0</v>
      </c>
      <c r="X83" s="9">
        <f t="shared" ref="X83:X146" si="23">Z82*$P$24</f>
        <v>0</v>
      </c>
      <c r="Y83" s="9">
        <f t="shared" si="15"/>
        <v>0</v>
      </c>
      <c r="Z83" s="9">
        <f t="shared" ref="Z83:Z146" si="24">Z82-Y83</f>
        <v>0</v>
      </c>
      <c r="AA83" s="19"/>
      <c r="AB83" s="19"/>
      <c r="AC83" s="19"/>
      <c r="AD83" s="19"/>
      <c r="AE83" s="19"/>
      <c r="AF83" s="19"/>
      <c r="AG83" s="19"/>
      <c r="AH83" s="19"/>
      <c r="AI83" s="1">
        <v>66</v>
      </c>
      <c r="AJ83" s="9">
        <f t="shared" ref="AJ83:AJ146" si="25">IF(AI83&gt;$AE$16,0,$AC$17)</f>
        <v>0</v>
      </c>
      <c r="AK83" s="9">
        <f t="shared" si="18"/>
        <v>0</v>
      </c>
      <c r="AL83" s="9">
        <f t="shared" ref="AL83:AL146" si="26">AJ83-AK83</f>
        <v>0</v>
      </c>
      <c r="AM83" s="9">
        <f t="shared" ref="AM83:AM146" si="27">AM82-AL83</f>
        <v>0</v>
      </c>
      <c r="AN83" s="19"/>
      <c r="AO83" s="19"/>
      <c r="AP83" s="19"/>
      <c r="AQ83" s="19"/>
      <c r="AR83" s="19"/>
      <c r="AS83" s="19"/>
      <c r="AT83" s="19"/>
      <c r="AU83" s="19"/>
      <c r="AV83" s="1">
        <v>66</v>
      </c>
      <c r="AW83" s="9">
        <f t="shared" ref="AW83:AW146" si="28">IF(AV83&gt;$AR$16,0,$AP$17)</f>
        <v>0</v>
      </c>
      <c r="AX83" s="9">
        <f t="shared" si="19"/>
        <v>0</v>
      </c>
      <c r="AY83" s="9">
        <f t="shared" ref="AY83:AY146" si="29">AW83-AX83</f>
        <v>0</v>
      </c>
      <c r="AZ83" s="9">
        <f t="shared" ref="AZ83:AZ146" si="30">AZ82-AY83</f>
        <v>0</v>
      </c>
      <c r="BA83" s="19"/>
      <c r="BB83" s="19"/>
      <c r="BC83" s="9">
        <f t="shared" ref="BC83:BC146" si="31">AX83-AK83</f>
        <v>0</v>
      </c>
      <c r="BD83" s="9">
        <f t="shared" ref="BD83:BD146" si="32">BC83/(1+$G$12/12)^AV83</f>
        <v>0</v>
      </c>
    </row>
    <row r="84" spans="1:56">
      <c r="A84" s="3"/>
      <c r="B84" s="19"/>
      <c r="C84" s="19"/>
      <c r="D84" s="19"/>
      <c r="E84" s="19"/>
      <c r="F84" s="19"/>
      <c r="G84" s="19"/>
      <c r="H84" s="19"/>
      <c r="I84" s="1">
        <v>67</v>
      </c>
      <c r="J84" s="9">
        <f t="shared" si="20"/>
        <v>0</v>
      </c>
      <c r="K84" s="9">
        <f t="shared" si="21"/>
        <v>0</v>
      </c>
      <c r="L84" s="9">
        <f t="shared" ref="L84:L147" si="33">J84-K84</f>
        <v>0</v>
      </c>
      <c r="M84" s="9">
        <f t="shared" si="22"/>
        <v>0</v>
      </c>
      <c r="N84" s="19"/>
      <c r="O84" s="19"/>
      <c r="P84" s="19"/>
      <c r="Q84" s="19"/>
      <c r="R84" s="19"/>
      <c r="S84" s="19"/>
      <c r="T84" s="19"/>
      <c r="U84" s="19"/>
      <c r="V84" s="1">
        <v>67</v>
      </c>
      <c r="W84" s="9">
        <f t="shared" ref="W84:W147" si="34">IF(V84&gt;MAX($R$16,$AE$16),0,$P$17)</f>
        <v>0</v>
      </c>
      <c r="X84" s="9">
        <f t="shared" si="23"/>
        <v>0</v>
      </c>
      <c r="Y84" s="9">
        <f t="shared" ref="Y84:Y147" si="35">W84-X84</f>
        <v>0</v>
      </c>
      <c r="Z84" s="9">
        <f t="shared" si="24"/>
        <v>0</v>
      </c>
      <c r="AA84" s="19"/>
      <c r="AB84" s="19"/>
      <c r="AC84" s="19"/>
      <c r="AD84" s="19"/>
      <c r="AE84" s="19"/>
      <c r="AF84" s="19"/>
      <c r="AG84" s="19"/>
      <c r="AH84" s="19"/>
      <c r="AI84" s="1">
        <v>67</v>
      </c>
      <c r="AJ84" s="9">
        <f t="shared" si="25"/>
        <v>0</v>
      </c>
      <c r="AK84" s="9">
        <f t="shared" si="18"/>
        <v>0</v>
      </c>
      <c r="AL84" s="9">
        <f t="shared" si="26"/>
        <v>0</v>
      </c>
      <c r="AM84" s="9">
        <f t="shared" si="27"/>
        <v>0</v>
      </c>
      <c r="AN84" s="19"/>
      <c r="AO84" s="19"/>
      <c r="AP84" s="19"/>
      <c r="AQ84" s="19"/>
      <c r="AR84" s="19"/>
      <c r="AS84" s="19"/>
      <c r="AT84" s="19"/>
      <c r="AU84" s="19"/>
      <c r="AV84" s="1">
        <v>67</v>
      </c>
      <c r="AW84" s="9">
        <f t="shared" si="28"/>
        <v>0</v>
      </c>
      <c r="AX84" s="9">
        <f t="shared" si="19"/>
        <v>0</v>
      </c>
      <c r="AY84" s="9">
        <f t="shared" si="29"/>
        <v>0</v>
      </c>
      <c r="AZ84" s="9">
        <f t="shared" si="30"/>
        <v>0</v>
      </c>
      <c r="BA84" s="19"/>
      <c r="BB84" s="19"/>
      <c r="BC84" s="9">
        <f t="shared" si="31"/>
        <v>0</v>
      </c>
      <c r="BD84" s="9">
        <f t="shared" si="32"/>
        <v>0</v>
      </c>
    </row>
    <row r="85" spans="1:56">
      <c r="A85" s="3"/>
      <c r="B85" s="19"/>
      <c r="C85" s="19"/>
      <c r="D85" s="19"/>
      <c r="E85" s="19"/>
      <c r="F85" s="19"/>
      <c r="G85" s="19"/>
      <c r="H85" s="19"/>
      <c r="I85" s="1">
        <v>68</v>
      </c>
      <c r="J85" s="9">
        <f t="shared" si="20"/>
        <v>0</v>
      </c>
      <c r="K85" s="9">
        <f t="shared" si="21"/>
        <v>0</v>
      </c>
      <c r="L85" s="9">
        <f t="shared" si="33"/>
        <v>0</v>
      </c>
      <c r="M85" s="9">
        <f t="shared" si="22"/>
        <v>0</v>
      </c>
      <c r="N85" s="19"/>
      <c r="O85" s="19"/>
      <c r="P85" s="19"/>
      <c r="Q85" s="19"/>
      <c r="R85" s="19"/>
      <c r="S85" s="19"/>
      <c r="T85" s="19"/>
      <c r="U85" s="19"/>
      <c r="V85" s="1">
        <v>68</v>
      </c>
      <c r="W85" s="9">
        <f t="shared" si="34"/>
        <v>0</v>
      </c>
      <c r="X85" s="9">
        <f t="shared" si="23"/>
        <v>0</v>
      </c>
      <c r="Y85" s="9">
        <f t="shared" si="35"/>
        <v>0</v>
      </c>
      <c r="Z85" s="9">
        <f t="shared" si="24"/>
        <v>0</v>
      </c>
      <c r="AA85" s="19"/>
      <c r="AB85" s="19"/>
      <c r="AC85" s="19"/>
      <c r="AD85" s="19"/>
      <c r="AE85" s="19"/>
      <c r="AF85" s="19"/>
      <c r="AG85" s="19"/>
      <c r="AH85" s="19"/>
      <c r="AI85" s="1">
        <v>68</v>
      </c>
      <c r="AJ85" s="9">
        <f t="shared" si="25"/>
        <v>0</v>
      </c>
      <c r="AK85" s="9">
        <f t="shared" si="18"/>
        <v>0</v>
      </c>
      <c r="AL85" s="9">
        <f t="shared" si="26"/>
        <v>0</v>
      </c>
      <c r="AM85" s="9">
        <f t="shared" si="27"/>
        <v>0</v>
      </c>
      <c r="AN85" s="19"/>
      <c r="AO85" s="19"/>
      <c r="AP85" s="19"/>
      <c r="AQ85" s="19"/>
      <c r="AR85" s="19"/>
      <c r="AS85" s="19"/>
      <c r="AT85" s="19"/>
      <c r="AU85" s="19"/>
      <c r="AV85" s="1">
        <v>68</v>
      </c>
      <c r="AW85" s="9">
        <f t="shared" si="28"/>
        <v>0</v>
      </c>
      <c r="AX85" s="9">
        <f t="shared" si="19"/>
        <v>0</v>
      </c>
      <c r="AY85" s="9">
        <f t="shared" si="29"/>
        <v>0</v>
      </c>
      <c r="AZ85" s="9">
        <f t="shared" si="30"/>
        <v>0</v>
      </c>
      <c r="BA85" s="19"/>
      <c r="BB85" s="19"/>
      <c r="BC85" s="9">
        <f t="shared" si="31"/>
        <v>0</v>
      </c>
      <c r="BD85" s="9">
        <f t="shared" si="32"/>
        <v>0</v>
      </c>
    </row>
    <row r="86" spans="1:56">
      <c r="A86" s="3"/>
      <c r="B86" s="19"/>
      <c r="C86" s="19"/>
      <c r="D86" s="19"/>
      <c r="E86" s="19"/>
      <c r="F86" s="19"/>
      <c r="G86" s="19"/>
      <c r="H86" s="19"/>
      <c r="I86" s="1">
        <v>69</v>
      </c>
      <c r="J86" s="9">
        <f t="shared" si="20"/>
        <v>0</v>
      </c>
      <c r="K86" s="9">
        <f t="shared" si="21"/>
        <v>0</v>
      </c>
      <c r="L86" s="9">
        <f t="shared" si="33"/>
        <v>0</v>
      </c>
      <c r="M86" s="9">
        <f t="shared" si="22"/>
        <v>0</v>
      </c>
      <c r="N86" s="19"/>
      <c r="O86" s="19"/>
      <c r="P86" s="19"/>
      <c r="Q86" s="19"/>
      <c r="R86" s="19"/>
      <c r="S86" s="19"/>
      <c r="T86" s="19"/>
      <c r="U86" s="19"/>
      <c r="V86" s="1">
        <v>69</v>
      </c>
      <c r="W86" s="9">
        <f t="shared" si="34"/>
        <v>0</v>
      </c>
      <c r="X86" s="9">
        <f t="shared" si="23"/>
        <v>0</v>
      </c>
      <c r="Y86" s="9">
        <f t="shared" si="35"/>
        <v>0</v>
      </c>
      <c r="Z86" s="9">
        <f t="shared" si="24"/>
        <v>0</v>
      </c>
      <c r="AA86" s="19"/>
      <c r="AB86" s="19"/>
      <c r="AC86" s="19"/>
      <c r="AD86" s="19"/>
      <c r="AE86" s="19"/>
      <c r="AF86" s="19"/>
      <c r="AG86" s="19"/>
      <c r="AH86" s="19"/>
      <c r="AI86" s="1">
        <v>69</v>
      </c>
      <c r="AJ86" s="9">
        <f t="shared" si="25"/>
        <v>0</v>
      </c>
      <c r="AK86" s="9">
        <f t="shared" si="18"/>
        <v>0</v>
      </c>
      <c r="AL86" s="9">
        <f t="shared" si="26"/>
        <v>0</v>
      </c>
      <c r="AM86" s="9">
        <f t="shared" si="27"/>
        <v>0</v>
      </c>
      <c r="AN86" s="19"/>
      <c r="AO86" s="19"/>
      <c r="AP86" s="19"/>
      <c r="AQ86" s="19"/>
      <c r="AR86" s="19"/>
      <c r="AS86" s="19"/>
      <c r="AT86" s="19"/>
      <c r="AU86" s="19"/>
      <c r="AV86" s="1">
        <v>69</v>
      </c>
      <c r="AW86" s="9">
        <f t="shared" si="28"/>
        <v>0</v>
      </c>
      <c r="AX86" s="9">
        <f t="shared" si="19"/>
        <v>0</v>
      </c>
      <c r="AY86" s="9">
        <f t="shared" si="29"/>
        <v>0</v>
      </c>
      <c r="AZ86" s="9">
        <f t="shared" si="30"/>
        <v>0</v>
      </c>
      <c r="BA86" s="19"/>
      <c r="BB86" s="19"/>
      <c r="BC86" s="9">
        <f t="shared" si="31"/>
        <v>0</v>
      </c>
      <c r="BD86" s="9">
        <f t="shared" si="32"/>
        <v>0</v>
      </c>
    </row>
    <row r="87" spans="1:56">
      <c r="A87" s="3"/>
      <c r="B87" s="19"/>
      <c r="C87" s="19"/>
      <c r="D87" s="19"/>
      <c r="E87" s="19"/>
      <c r="F87" s="19"/>
      <c r="G87" s="19"/>
      <c r="H87" s="19"/>
      <c r="I87" s="1">
        <v>70</v>
      </c>
      <c r="J87" s="9">
        <f t="shared" si="20"/>
        <v>0</v>
      </c>
      <c r="K87" s="9">
        <f t="shared" si="21"/>
        <v>0</v>
      </c>
      <c r="L87" s="9">
        <f t="shared" si="33"/>
        <v>0</v>
      </c>
      <c r="M87" s="9">
        <f t="shared" si="22"/>
        <v>0</v>
      </c>
      <c r="N87" s="19"/>
      <c r="O87" s="19"/>
      <c r="P87" s="19"/>
      <c r="Q87" s="19"/>
      <c r="R87" s="19"/>
      <c r="S87" s="19"/>
      <c r="T87" s="19"/>
      <c r="U87" s="19"/>
      <c r="V87" s="1">
        <v>70</v>
      </c>
      <c r="W87" s="9">
        <f t="shared" si="34"/>
        <v>0</v>
      </c>
      <c r="X87" s="9">
        <f t="shared" si="23"/>
        <v>0</v>
      </c>
      <c r="Y87" s="9">
        <f t="shared" si="35"/>
        <v>0</v>
      </c>
      <c r="Z87" s="9">
        <f t="shared" si="24"/>
        <v>0</v>
      </c>
      <c r="AA87" s="19"/>
      <c r="AB87" s="19"/>
      <c r="AC87" s="19"/>
      <c r="AD87" s="19"/>
      <c r="AE87" s="19"/>
      <c r="AF87" s="19"/>
      <c r="AG87" s="19"/>
      <c r="AH87" s="19"/>
      <c r="AI87" s="1">
        <v>70</v>
      </c>
      <c r="AJ87" s="9">
        <f t="shared" si="25"/>
        <v>0</v>
      </c>
      <c r="AK87" s="9">
        <f t="shared" si="18"/>
        <v>0</v>
      </c>
      <c r="AL87" s="9">
        <f t="shared" si="26"/>
        <v>0</v>
      </c>
      <c r="AM87" s="9">
        <f t="shared" si="27"/>
        <v>0</v>
      </c>
      <c r="AN87" s="19"/>
      <c r="AO87" s="19"/>
      <c r="AP87" s="19"/>
      <c r="AQ87" s="19"/>
      <c r="AR87" s="19"/>
      <c r="AS87" s="19"/>
      <c r="AT87" s="19"/>
      <c r="AU87" s="19"/>
      <c r="AV87" s="1">
        <v>70</v>
      </c>
      <c r="AW87" s="9">
        <f t="shared" si="28"/>
        <v>0</v>
      </c>
      <c r="AX87" s="9">
        <f t="shared" si="19"/>
        <v>0</v>
      </c>
      <c r="AY87" s="9">
        <f t="shared" si="29"/>
        <v>0</v>
      </c>
      <c r="AZ87" s="9">
        <f t="shared" si="30"/>
        <v>0</v>
      </c>
      <c r="BA87" s="19"/>
      <c r="BB87" s="19"/>
      <c r="BC87" s="9">
        <f t="shared" si="31"/>
        <v>0</v>
      </c>
      <c r="BD87" s="9">
        <f t="shared" si="32"/>
        <v>0</v>
      </c>
    </row>
    <row r="88" spans="1:56">
      <c r="A88" s="3"/>
      <c r="B88" s="19"/>
      <c r="C88" s="19"/>
      <c r="D88" s="19"/>
      <c r="E88" s="19"/>
      <c r="F88" s="19"/>
      <c r="G88" s="19"/>
      <c r="H88" s="19"/>
      <c r="I88" s="1">
        <v>71</v>
      </c>
      <c r="J88" s="9">
        <f t="shared" si="20"/>
        <v>0</v>
      </c>
      <c r="K88" s="9">
        <f t="shared" si="21"/>
        <v>0</v>
      </c>
      <c r="L88" s="9">
        <f t="shared" si="33"/>
        <v>0</v>
      </c>
      <c r="M88" s="9">
        <f t="shared" si="22"/>
        <v>0</v>
      </c>
      <c r="N88" s="19"/>
      <c r="O88" s="19"/>
      <c r="P88" s="19"/>
      <c r="Q88" s="19"/>
      <c r="R88" s="19"/>
      <c r="S88" s="19"/>
      <c r="T88" s="19"/>
      <c r="U88" s="19"/>
      <c r="V88" s="1">
        <v>71</v>
      </c>
      <c r="W88" s="9">
        <f t="shared" si="34"/>
        <v>0</v>
      </c>
      <c r="X88" s="9">
        <f t="shared" si="23"/>
        <v>0</v>
      </c>
      <c r="Y88" s="9">
        <f t="shared" si="35"/>
        <v>0</v>
      </c>
      <c r="Z88" s="9">
        <f t="shared" si="24"/>
        <v>0</v>
      </c>
      <c r="AA88" s="19"/>
      <c r="AB88" s="19"/>
      <c r="AC88" s="19"/>
      <c r="AD88" s="19"/>
      <c r="AE88" s="19"/>
      <c r="AF88" s="19"/>
      <c r="AG88" s="19"/>
      <c r="AH88" s="19"/>
      <c r="AI88" s="1">
        <v>71</v>
      </c>
      <c r="AJ88" s="9">
        <f t="shared" si="25"/>
        <v>0</v>
      </c>
      <c r="AK88" s="9">
        <f t="shared" si="18"/>
        <v>0</v>
      </c>
      <c r="AL88" s="9">
        <f t="shared" si="26"/>
        <v>0</v>
      </c>
      <c r="AM88" s="9">
        <f t="shared" si="27"/>
        <v>0</v>
      </c>
      <c r="AN88" s="19"/>
      <c r="AO88" s="19"/>
      <c r="AP88" s="19"/>
      <c r="AQ88" s="19"/>
      <c r="AR88" s="19"/>
      <c r="AS88" s="19"/>
      <c r="AT88" s="19"/>
      <c r="AU88" s="19"/>
      <c r="AV88" s="1">
        <v>71</v>
      </c>
      <c r="AW88" s="9">
        <f t="shared" si="28"/>
        <v>0</v>
      </c>
      <c r="AX88" s="9">
        <f t="shared" si="19"/>
        <v>0</v>
      </c>
      <c r="AY88" s="9">
        <f t="shared" si="29"/>
        <v>0</v>
      </c>
      <c r="AZ88" s="9">
        <f t="shared" si="30"/>
        <v>0</v>
      </c>
      <c r="BA88" s="19"/>
      <c r="BB88" s="19"/>
      <c r="BC88" s="9">
        <f t="shared" si="31"/>
        <v>0</v>
      </c>
      <c r="BD88" s="9">
        <f t="shared" si="32"/>
        <v>0</v>
      </c>
    </row>
    <row r="89" spans="1:56">
      <c r="A89" s="3"/>
      <c r="B89" s="19"/>
      <c r="C89" s="19"/>
      <c r="D89" s="19"/>
      <c r="E89" s="19"/>
      <c r="F89" s="19"/>
      <c r="G89" s="19"/>
      <c r="H89" s="19"/>
      <c r="I89" s="1">
        <v>72</v>
      </c>
      <c r="J89" s="9">
        <f t="shared" si="20"/>
        <v>0</v>
      </c>
      <c r="K89" s="9">
        <f t="shared" si="21"/>
        <v>0</v>
      </c>
      <c r="L89" s="9">
        <f t="shared" si="33"/>
        <v>0</v>
      </c>
      <c r="M89" s="9">
        <f t="shared" si="22"/>
        <v>0</v>
      </c>
      <c r="N89" s="19"/>
      <c r="O89" s="19"/>
      <c r="P89" s="19"/>
      <c r="Q89" s="19"/>
      <c r="R89" s="19"/>
      <c r="S89" s="19"/>
      <c r="T89" s="19"/>
      <c r="U89" s="19"/>
      <c r="V89" s="1">
        <v>72</v>
      </c>
      <c r="W89" s="9">
        <f t="shared" si="34"/>
        <v>0</v>
      </c>
      <c r="X89" s="9">
        <f t="shared" si="23"/>
        <v>0</v>
      </c>
      <c r="Y89" s="9">
        <f t="shared" si="35"/>
        <v>0</v>
      </c>
      <c r="Z89" s="9">
        <f t="shared" si="24"/>
        <v>0</v>
      </c>
      <c r="AA89" s="19"/>
      <c r="AB89" s="19"/>
      <c r="AC89" s="19"/>
      <c r="AD89" s="19"/>
      <c r="AE89" s="19"/>
      <c r="AF89" s="19"/>
      <c r="AG89" s="19"/>
      <c r="AH89" s="19"/>
      <c r="AI89" s="1">
        <v>72</v>
      </c>
      <c r="AJ89" s="9">
        <f t="shared" si="25"/>
        <v>0</v>
      </c>
      <c r="AK89" s="9">
        <f t="shared" si="18"/>
        <v>0</v>
      </c>
      <c r="AL89" s="9">
        <f t="shared" si="26"/>
        <v>0</v>
      </c>
      <c r="AM89" s="9">
        <f t="shared" si="27"/>
        <v>0</v>
      </c>
      <c r="AN89" s="19"/>
      <c r="AO89" s="19"/>
      <c r="AP89" s="19"/>
      <c r="AQ89" s="19"/>
      <c r="AR89" s="19"/>
      <c r="AS89" s="19"/>
      <c r="AT89" s="19"/>
      <c r="AU89" s="19"/>
      <c r="AV89" s="1">
        <v>72</v>
      </c>
      <c r="AW89" s="9">
        <f t="shared" si="28"/>
        <v>0</v>
      </c>
      <c r="AX89" s="9">
        <f t="shared" si="19"/>
        <v>0</v>
      </c>
      <c r="AY89" s="9">
        <f t="shared" si="29"/>
        <v>0</v>
      </c>
      <c r="AZ89" s="9">
        <f t="shared" si="30"/>
        <v>0</v>
      </c>
      <c r="BA89" s="19"/>
      <c r="BB89" s="19"/>
      <c r="BC89" s="9">
        <f t="shared" si="31"/>
        <v>0</v>
      </c>
      <c r="BD89" s="9">
        <f t="shared" si="32"/>
        <v>0</v>
      </c>
    </row>
    <row r="90" spans="1:56">
      <c r="A90" s="3"/>
      <c r="B90" s="19"/>
      <c r="C90" s="19"/>
      <c r="D90" s="19"/>
      <c r="E90" s="19"/>
      <c r="F90" s="19"/>
      <c r="G90" s="19"/>
      <c r="H90" s="19"/>
      <c r="I90" s="1">
        <v>73</v>
      </c>
      <c r="J90" s="9">
        <f t="shared" si="20"/>
        <v>0</v>
      </c>
      <c r="K90" s="9">
        <f t="shared" si="21"/>
        <v>0</v>
      </c>
      <c r="L90" s="9">
        <f t="shared" si="33"/>
        <v>0</v>
      </c>
      <c r="M90" s="9">
        <f t="shared" si="22"/>
        <v>0</v>
      </c>
      <c r="N90" s="19"/>
      <c r="O90" s="19"/>
      <c r="P90" s="19"/>
      <c r="Q90" s="19"/>
      <c r="R90" s="19"/>
      <c r="S90" s="19"/>
      <c r="T90" s="19"/>
      <c r="U90" s="19"/>
      <c r="V90" s="1">
        <v>73</v>
      </c>
      <c r="W90" s="9">
        <f t="shared" si="34"/>
        <v>0</v>
      </c>
      <c r="X90" s="9">
        <f t="shared" si="23"/>
        <v>0</v>
      </c>
      <c r="Y90" s="9">
        <f t="shared" si="35"/>
        <v>0</v>
      </c>
      <c r="Z90" s="9">
        <f t="shared" si="24"/>
        <v>0</v>
      </c>
      <c r="AA90" s="19"/>
      <c r="AB90" s="19"/>
      <c r="AC90" s="19"/>
      <c r="AD90" s="19"/>
      <c r="AE90" s="19"/>
      <c r="AF90" s="19"/>
      <c r="AG90" s="19"/>
      <c r="AH90" s="19"/>
      <c r="AI90" s="1">
        <v>73</v>
      </c>
      <c r="AJ90" s="9">
        <f t="shared" si="25"/>
        <v>0</v>
      </c>
      <c r="AK90" s="9">
        <f t="shared" si="18"/>
        <v>0</v>
      </c>
      <c r="AL90" s="9">
        <f t="shared" si="26"/>
        <v>0</v>
      </c>
      <c r="AM90" s="9">
        <f t="shared" si="27"/>
        <v>0</v>
      </c>
      <c r="AN90" s="19"/>
      <c r="AO90" s="19"/>
      <c r="AP90" s="19"/>
      <c r="AQ90" s="19"/>
      <c r="AR90" s="19"/>
      <c r="AS90" s="19"/>
      <c r="AT90" s="19"/>
      <c r="AU90" s="19"/>
      <c r="AV90" s="1">
        <v>73</v>
      </c>
      <c r="AW90" s="9">
        <f t="shared" si="28"/>
        <v>0</v>
      </c>
      <c r="AX90" s="9">
        <f t="shared" si="19"/>
        <v>0</v>
      </c>
      <c r="AY90" s="9">
        <f t="shared" si="29"/>
        <v>0</v>
      </c>
      <c r="AZ90" s="9">
        <f t="shared" si="30"/>
        <v>0</v>
      </c>
      <c r="BA90" s="19"/>
      <c r="BB90" s="19"/>
      <c r="BC90" s="9">
        <f t="shared" si="31"/>
        <v>0</v>
      </c>
      <c r="BD90" s="9">
        <f t="shared" si="32"/>
        <v>0</v>
      </c>
    </row>
    <row r="91" spans="1:56">
      <c r="A91" s="3"/>
      <c r="B91" s="19"/>
      <c r="C91" s="19"/>
      <c r="D91" s="19"/>
      <c r="E91" s="19"/>
      <c r="F91" s="19"/>
      <c r="G91" s="19"/>
      <c r="H91" s="19"/>
      <c r="I91" s="1">
        <v>74</v>
      </c>
      <c r="J91" s="9">
        <f t="shared" si="20"/>
        <v>0</v>
      </c>
      <c r="K91" s="9">
        <f t="shared" si="21"/>
        <v>0</v>
      </c>
      <c r="L91" s="9">
        <f t="shared" si="33"/>
        <v>0</v>
      </c>
      <c r="M91" s="9">
        <f t="shared" si="22"/>
        <v>0</v>
      </c>
      <c r="N91" s="19"/>
      <c r="O91" s="19"/>
      <c r="P91" s="19"/>
      <c r="Q91" s="19"/>
      <c r="R91" s="19"/>
      <c r="S91" s="19"/>
      <c r="T91" s="19"/>
      <c r="U91" s="19"/>
      <c r="V91" s="1">
        <v>74</v>
      </c>
      <c r="W91" s="9">
        <f t="shared" si="34"/>
        <v>0</v>
      </c>
      <c r="X91" s="9">
        <f t="shared" si="23"/>
        <v>0</v>
      </c>
      <c r="Y91" s="9">
        <f t="shared" si="35"/>
        <v>0</v>
      </c>
      <c r="Z91" s="9">
        <f t="shared" si="24"/>
        <v>0</v>
      </c>
      <c r="AA91" s="19"/>
      <c r="AB91" s="19"/>
      <c r="AC91" s="19"/>
      <c r="AD91" s="19"/>
      <c r="AE91" s="19"/>
      <c r="AF91" s="19"/>
      <c r="AG91" s="19"/>
      <c r="AH91" s="19"/>
      <c r="AI91" s="1">
        <v>74</v>
      </c>
      <c r="AJ91" s="9">
        <f t="shared" si="25"/>
        <v>0</v>
      </c>
      <c r="AK91" s="9">
        <f t="shared" si="18"/>
        <v>0</v>
      </c>
      <c r="AL91" s="9">
        <f t="shared" si="26"/>
        <v>0</v>
      </c>
      <c r="AM91" s="9">
        <f t="shared" si="27"/>
        <v>0</v>
      </c>
      <c r="AN91" s="19"/>
      <c r="AO91" s="19"/>
      <c r="AP91" s="19"/>
      <c r="AQ91" s="19"/>
      <c r="AR91" s="19"/>
      <c r="AS91" s="19"/>
      <c r="AT91" s="19"/>
      <c r="AU91" s="19"/>
      <c r="AV91" s="1">
        <v>74</v>
      </c>
      <c r="AW91" s="9">
        <f t="shared" si="28"/>
        <v>0</v>
      </c>
      <c r="AX91" s="9">
        <f t="shared" si="19"/>
        <v>0</v>
      </c>
      <c r="AY91" s="9">
        <f t="shared" si="29"/>
        <v>0</v>
      </c>
      <c r="AZ91" s="9">
        <f t="shared" si="30"/>
        <v>0</v>
      </c>
      <c r="BA91" s="19"/>
      <c r="BB91" s="19"/>
      <c r="BC91" s="9">
        <f t="shared" si="31"/>
        <v>0</v>
      </c>
      <c r="BD91" s="9">
        <f t="shared" si="32"/>
        <v>0</v>
      </c>
    </row>
    <row r="92" spans="1:56">
      <c r="A92" s="3"/>
      <c r="B92" s="19"/>
      <c r="C92" s="19"/>
      <c r="D92" s="19"/>
      <c r="E92" s="19"/>
      <c r="F92" s="19"/>
      <c r="G92" s="19"/>
      <c r="H92" s="19"/>
      <c r="I92" s="1">
        <v>75</v>
      </c>
      <c r="J92" s="9">
        <f t="shared" si="20"/>
        <v>0</v>
      </c>
      <c r="K92" s="9">
        <f t="shared" si="21"/>
        <v>0</v>
      </c>
      <c r="L92" s="9">
        <f t="shared" si="33"/>
        <v>0</v>
      </c>
      <c r="M92" s="9">
        <f t="shared" si="22"/>
        <v>0</v>
      </c>
      <c r="N92" s="19"/>
      <c r="O92" s="19"/>
      <c r="P92" s="19"/>
      <c r="Q92" s="19"/>
      <c r="R92" s="19"/>
      <c r="S92" s="19"/>
      <c r="T92" s="19"/>
      <c r="U92" s="19"/>
      <c r="V92" s="1">
        <v>75</v>
      </c>
      <c r="W92" s="9">
        <f t="shared" si="34"/>
        <v>0</v>
      </c>
      <c r="X92" s="9">
        <f t="shared" si="23"/>
        <v>0</v>
      </c>
      <c r="Y92" s="9">
        <f t="shared" si="35"/>
        <v>0</v>
      </c>
      <c r="Z92" s="9">
        <f t="shared" si="24"/>
        <v>0</v>
      </c>
      <c r="AA92" s="19"/>
      <c r="AB92" s="19"/>
      <c r="AC92" s="19"/>
      <c r="AD92" s="19"/>
      <c r="AE92" s="19"/>
      <c r="AF92" s="19"/>
      <c r="AG92" s="19"/>
      <c r="AH92" s="19"/>
      <c r="AI92" s="1">
        <v>75</v>
      </c>
      <c r="AJ92" s="9">
        <f t="shared" si="25"/>
        <v>0</v>
      </c>
      <c r="AK92" s="9">
        <f t="shared" si="18"/>
        <v>0</v>
      </c>
      <c r="AL92" s="9">
        <f t="shared" si="26"/>
        <v>0</v>
      </c>
      <c r="AM92" s="9">
        <f t="shared" si="27"/>
        <v>0</v>
      </c>
      <c r="AN92" s="19"/>
      <c r="AO92" s="19"/>
      <c r="AP92" s="19"/>
      <c r="AQ92" s="19"/>
      <c r="AR92" s="19"/>
      <c r="AS92" s="19"/>
      <c r="AT92" s="19"/>
      <c r="AU92" s="19"/>
      <c r="AV92" s="1">
        <v>75</v>
      </c>
      <c r="AW92" s="9">
        <f t="shared" si="28"/>
        <v>0</v>
      </c>
      <c r="AX92" s="9">
        <f t="shared" si="19"/>
        <v>0</v>
      </c>
      <c r="AY92" s="9">
        <f t="shared" si="29"/>
        <v>0</v>
      </c>
      <c r="AZ92" s="9">
        <f t="shared" si="30"/>
        <v>0</v>
      </c>
      <c r="BA92" s="19"/>
      <c r="BB92" s="19"/>
      <c r="BC92" s="9">
        <f t="shared" si="31"/>
        <v>0</v>
      </c>
      <c r="BD92" s="9">
        <f t="shared" si="32"/>
        <v>0</v>
      </c>
    </row>
    <row r="93" spans="1:56">
      <c r="A93" s="3"/>
      <c r="B93" s="19"/>
      <c r="C93" s="19"/>
      <c r="D93" s="19"/>
      <c r="E93" s="19"/>
      <c r="F93" s="19"/>
      <c r="G93" s="19"/>
      <c r="H93" s="19"/>
      <c r="I93" s="1">
        <v>76</v>
      </c>
      <c r="J93" s="9">
        <f t="shared" si="20"/>
        <v>0</v>
      </c>
      <c r="K93" s="9">
        <f t="shared" si="21"/>
        <v>0</v>
      </c>
      <c r="L93" s="9">
        <f t="shared" si="33"/>
        <v>0</v>
      </c>
      <c r="M93" s="9">
        <f t="shared" si="22"/>
        <v>0</v>
      </c>
      <c r="N93" s="19"/>
      <c r="O93" s="19"/>
      <c r="P93" s="19"/>
      <c r="Q93" s="19"/>
      <c r="R93" s="19"/>
      <c r="S93" s="19"/>
      <c r="T93" s="19"/>
      <c r="U93" s="19"/>
      <c r="V93" s="1">
        <v>76</v>
      </c>
      <c r="W93" s="9">
        <f t="shared" si="34"/>
        <v>0</v>
      </c>
      <c r="X93" s="9">
        <f t="shared" si="23"/>
        <v>0</v>
      </c>
      <c r="Y93" s="9">
        <f t="shared" si="35"/>
        <v>0</v>
      </c>
      <c r="Z93" s="9">
        <f t="shared" si="24"/>
        <v>0</v>
      </c>
      <c r="AA93" s="19"/>
      <c r="AB93" s="19"/>
      <c r="AC93" s="19"/>
      <c r="AD93" s="19"/>
      <c r="AE93" s="19"/>
      <c r="AF93" s="19"/>
      <c r="AG93" s="19"/>
      <c r="AH93" s="19"/>
      <c r="AI93" s="1">
        <v>76</v>
      </c>
      <c r="AJ93" s="9">
        <f t="shared" si="25"/>
        <v>0</v>
      </c>
      <c r="AK93" s="9">
        <f t="shared" si="18"/>
        <v>0</v>
      </c>
      <c r="AL93" s="9">
        <f t="shared" si="26"/>
        <v>0</v>
      </c>
      <c r="AM93" s="9">
        <f t="shared" si="27"/>
        <v>0</v>
      </c>
      <c r="AN93" s="19"/>
      <c r="AO93" s="19"/>
      <c r="AP93" s="19"/>
      <c r="AQ93" s="19"/>
      <c r="AR93" s="19"/>
      <c r="AS93" s="19"/>
      <c r="AT93" s="19"/>
      <c r="AU93" s="19"/>
      <c r="AV93" s="1">
        <v>76</v>
      </c>
      <c r="AW93" s="9">
        <f t="shared" si="28"/>
        <v>0</v>
      </c>
      <c r="AX93" s="9">
        <f t="shared" si="19"/>
        <v>0</v>
      </c>
      <c r="AY93" s="9">
        <f t="shared" si="29"/>
        <v>0</v>
      </c>
      <c r="AZ93" s="9">
        <f t="shared" si="30"/>
        <v>0</v>
      </c>
      <c r="BA93" s="19"/>
      <c r="BB93" s="19"/>
      <c r="BC93" s="9">
        <f t="shared" si="31"/>
        <v>0</v>
      </c>
      <c r="BD93" s="9">
        <f t="shared" si="32"/>
        <v>0</v>
      </c>
    </row>
    <row r="94" spans="1:56">
      <c r="A94" s="3"/>
      <c r="B94" s="19"/>
      <c r="C94" s="19"/>
      <c r="D94" s="19"/>
      <c r="E94" s="19"/>
      <c r="F94" s="19"/>
      <c r="G94" s="19"/>
      <c r="H94" s="19"/>
      <c r="I94" s="1">
        <v>77</v>
      </c>
      <c r="J94" s="9">
        <f t="shared" si="20"/>
        <v>0</v>
      </c>
      <c r="K94" s="9">
        <f t="shared" si="21"/>
        <v>0</v>
      </c>
      <c r="L94" s="9">
        <f t="shared" si="33"/>
        <v>0</v>
      </c>
      <c r="M94" s="9">
        <f t="shared" si="22"/>
        <v>0</v>
      </c>
      <c r="N94" s="19"/>
      <c r="O94" s="19"/>
      <c r="P94" s="19"/>
      <c r="Q94" s="19"/>
      <c r="R94" s="19"/>
      <c r="S94" s="19"/>
      <c r="T94" s="19"/>
      <c r="U94" s="19"/>
      <c r="V94" s="1">
        <v>77</v>
      </c>
      <c r="W94" s="9">
        <f t="shared" si="34"/>
        <v>0</v>
      </c>
      <c r="X94" s="9">
        <f t="shared" si="23"/>
        <v>0</v>
      </c>
      <c r="Y94" s="9">
        <f t="shared" si="35"/>
        <v>0</v>
      </c>
      <c r="Z94" s="9">
        <f t="shared" si="24"/>
        <v>0</v>
      </c>
      <c r="AA94" s="19"/>
      <c r="AB94" s="19"/>
      <c r="AC94" s="19"/>
      <c r="AD94" s="19"/>
      <c r="AE94" s="19"/>
      <c r="AF94" s="19"/>
      <c r="AG94" s="19"/>
      <c r="AH94" s="19"/>
      <c r="AI94" s="1">
        <v>77</v>
      </c>
      <c r="AJ94" s="9">
        <f t="shared" si="25"/>
        <v>0</v>
      </c>
      <c r="AK94" s="9">
        <f t="shared" si="18"/>
        <v>0</v>
      </c>
      <c r="AL94" s="9">
        <f t="shared" si="26"/>
        <v>0</v>
      </c>
      <c r="AM94" s="9">
        <f t="shared" si="27"/>
        <v>0</v>
      </c>
      <c r="AN94" s="19"/>
      <c r="AO94" s="19"/>
      <c r="AP94" s="19"/>
      <c r="AQ94" s="19"/>
      <c r="AR94" s="19"/>
      <c r="AS94" s="19"/>
      <c r="AT94" s="19"/>
      <c r="AU94" s="19"/>
      <c r="AV94" s="1">
        <v>77</v>
      </c>
      <c r="AW94" s="9">
        <f t="shared" si="28"/>
        <v>0</v>
      </c>
      <c r="AX94" s="9">
        <f t="shared" si="19"/>
        <v>0</v>
      </c>
      <c r="AY94" s="9">
        <f t="shared" si="29"/>
        <v>0</v>
      </c>
      <c r="AZ94" s="9">
        <f t="shared" si="30"/>
        <v>0</v>
      </c>
      <c r="BA94" s="19"/>
      <c r="BB94" s="19"/>
      <c r="BC94" s="9">
        <f t="shared" si="31"/>
        <v>0</v>
      </c>
      <c r="BD94" s="9">
        <f t="shared" si="32"/>
        <v>0</v>
      </c>
    </row>
    <row r="95" spans="1:56">
      <c r="A95" s="3"/>
      <c r="B95" s="19"/>
      <c r="C95" s="19"/>
      <c r="D95" s="19"/>
      <c r="E95" s="19"/>
      <c r="F95" s="19"/>
      <c r="G95" s="19"/>
      <c r="H95" s="19"/>
      <c r="I95" s="1">
        <v>78</v>
      </c>
      <c r="J95" s="9">
        <f t="shared" si="20"/>
        <v>0</v>
      </c>
      <c r="K95" s="9">
        <f t="shared" si="21"/>
        <v>0</v>
      </c>
      <c r="L95" s="9">
        <f t="shared" si="33"/>
        <v>0</v>
      </c>
      <c r="M95" s="9">
        <f t="shared" si="22"/>
        <v>0</v>
      </c>
      <c r="N95" s="19"/>
      <c r="O95" s="19"/>
      <c r="P95" s="19"/>
      <c r="Q95" s="19"/>
      <c r="R95" s="19"/>
      <c r="S95" s="19"/>
      <c r="T95" s="19"/>
      <c r="U95" s="19"/>
      <c r="V95" s="1">
        <v>78</v>
      </c>
      <c r="W95" s="9">
        <f t="shared" si="34"/>
        <v>0</v>
      </c>
      <c r="X95" s="9">
        <f t="shared" si="23"/>
        <v>0</v>
      </c>
      <c r="Y95" s="9">
        <f t="shared" si="35"/>
        <v>0</v>
      </c>
      <c r="Z95" s="9">
        <f t="shared" si="24"/>
        <v>0</v>
      </c>
      <c r="AA95" s="19"/>
      <c r="AB95" s="19"/>
      <c r="AC95" s="19"/>
      <c r="AD95" s="19"/>
      <c r="AE95" s="19"/>
      <c r="AF95" s="19"/>
      <c r="AG95" s="19"/>
      <c r="AH95" s="19"/>
      <c r="AI95" s="1">
        <v>78</v>
      </c>
      <c r="AJ95" s="9">
        <f t="shared" si="25"/>
        <v>0</v>
      </c>
      <c r="AK95" s="9">
        <f t="shared" si="18"/>
        <v>0</v>
      </c>
      <c r="AL95" s="9">
        <f t="shared" si="26"/>
        <v>0</v>
      </c>
      <c r="AM95" s="9">
        <f t="shared" si="27"/>
        <v>0</v>
      </c>
      <c r="AN95" s="19"/>
      <c r="AO95" s="19"/>
      <c r="AP95" s="19"/>
      <c r="AQ95" s="19"/>
      <c r="AR95" s="19"/>
      <c r="AS95" s="19"/>
      <c r="AT95" s="19"/>
      <c r="AU95" s="19"/>
      <c r="AV95" s="1">
        <v>78</v>
      </c>
      <c r="AW95" s="9">
        <f t="shared" si="28"/>
        <v>0</v>
      </c>
      <c r="AX95" s="9">
        <f t="shared" si="19"/>
        <v>0</v>
      </c>
      <c r="AY95" s="9">
        <f t="shared" si="29"/>
        <v>0</v>
      </c>
      <c r="AZ95" s="9">
        <f t="shared" si="30"/>
        <v>0</v>
      </c>
      <c r="BA95" s="19"/>
      <c r="BB95" s="19"/>
      <c r="BC95" s="9">
        <f t="shared" si="31"/>
        <v>0</v>
      </c>
      <c r="BD95" s="9">
        <f t="shared" si="32"/>
        <v>0</v>
      </c>
    </row>
    <row r="96" spans="1:56">
      <c r="A96" s="3"/>
      <c r="B96" s="19"/>
      <c r="C96" s="19"/>
      <c r="D96" s="19"/>
      <c r="E96" s="19"/>
      <c r="F96" s="19"/>
      <c r="G96" s="19"/>
      <c r="H96" s="19"/>
      <c r="I96" s="1">
        <v>79</v>
      </c>
      <c r="J96" s="9">
        <f t="shared" si="20"/>
        <v>0</v>
      </c>
      <c r="K96" s="9">
        <f t="shared" si="21"/>
        <v>0</v>
      </c>
      <c r="L96" s="9">
        <f t="shared" si="33"/>
        <v>0</v>
      </c>
      <c r="M96" s="9">
        <f t="shared" si="22"/>
        <v>0</v>
      </c>
      <c r="N96" s="19"/>
      <c r="O96" s="19"/>
      <c r="P96" s="19"/>
      <c r="Q96" s="19"/>
      <c r="R96" s="19"/>
      <c r="S96" s="19"/>
      <c r="T96" s="19"/>
      <c r="U96" s="19"/>
      <c r="V96" s="1">
        <v>79</v>
      </c>
      <c r="W96" s="9">
        <f t="shared" si="34"/>
        <v>0</v>
      </c>
      <c r="X96" s="9">
        <f t="shared" si="23"/>
        <v>0</v>
      </c>
      <c r="Y96" s="9">
        <f t="shared" si="35"/>
        <v>0</v>
      </c>
      <c r="Z96" s="9">
        <f t="shared" si="24"/>
        <v>0</v>
      </c>
      <c r="AA96" s="19"/>
      <c r="AB96" s="19"/>
      <c r="AC96" s="19"/>
      <c r="AD96" s="19"/>
      <c r="AE96" s="19"/>
      <c r="AF96" s="19"/>
      <c r="AG96" s="19"/>
      <c r="AH96" s="19"/>
      <c r="AI96" s="1">
        <v>79</v>
      </c>
      <c r="AJ96" s="9">
        <f t="shared" si="25"/>
        <v>0</v>
      </c>
      <c r="AK96" s="9">
        <f t="shared" si="18"/>
        <v>0</v>
      </c>
      <c r="AL96" s="9">
        <f t="shared" si="26"/>
        <v>0</v>
      </c>
      <c r="AM96" s="9">
        <f t="shared" si="27"/>
        <v>0</v>
      </c>
      <c r="AN96" s="19"/>
      <c r="AO96" s="19"/>
      <c r="AP96" s="19"/>
      <c r="AQ96" s="19"/>
      <c r="AR96" s="19"/>
      <c r="AS96" s="19"/>
      <c r="AT96" s="19"/>
      <c r="AU96" s="19"/>
      <c r="AV96" s="1">
        <v>79</v>
      </c>
      <c r="AW96" s="9">
        <f t="shared" si="28"/>
        <v>0</v>
      </c>
      <c r="AX96" s="9">
        <f t="shared" si="19"/>
        <v>0</v>
      </c>
      <c r="AY96" s="9">
        <f t="shared" si="29"/>
        <v>0</v>
      </c>
      <c r="AZ96" s="9">
        <f t="shared" si="30"/>
        <v>0</v>
      </c>
      <c r="BA96" s="19"/>
      <c r="BB96" s="19"/>
      <c r="BC96" s="9">
        <f t="shared" si="31"/>
        <v>0</v>
      </c>
      <c r="BD96" s="9">
        <f t="shared" si="32"/>
        <v>0</v>
      </c>
    </row>
    <row r="97" spans="1:56">
      <c r="A97" s="3"/>
      <c r="B97" s="19"/>
      <c r="C97" s="19"/>
      <c r="D97" s="19"/>
      <c r="E97" s="19"/>
      <c r="F97" s="19"/>
      <c r="G97" s="19"/>
      <c r="H97" s="19"/>
      <c r="I97" s="1">
        <v>80</v>
      </c>
      <c r="J97" s="9">
        <f t="shared" si="20"/>
        <v>0</v>
      </c>
      <c r="K97" s="9">
        <f t="shared" si="21"/>
        <v>0</v>
      </c>
      <c r="L97" s="9">
        <f t="shared" si="33"/>
        <v>0</v>
      </c>
      <c r="M97" s="9">
        <f t="shared" si="22"/>
        <v>0</v>
      </c>
      <c r="N97" s="19"/>
      <c r="O97" s="19"/>
      <c r="P97" s="19"/>
      <c r="Q97" s="19"/>
      <c r="R97" s="19"/>
      <c r="S97" s="19"/>
      <c r="T97" s="19"/>
      <c r="U97" s="19"/>
      <c r="V97" s="1">
        <v>80</v>
      </c>
      <c r="W97" s="9">
        <f t="shared" si="34"/>
        <v>0</v>
      </c>
      <c r="X97" s="9">
        <f t="shared" si="23"/>
        <v>0</v>
      </c>
      <c r="Y97" s="9">
        <f t="shared" si="35"/>
        <v>0</v>
      </c>
      <c r="Z97" s="9">
        <f t="shared" si="24"/>
        <v>0</v>
      </c>
      <c r="AA97" s="19"/>
      <c r="AB97" s="19"/>
      <c r="AC97" s="19"/>
      <c r="AD97" s="19"/>
      <c r="AE97" s="19"/>
      <c r="AF97" s="19"/>
      <c r="AG97" s="19"/>
      <c r="AH97" s="19"/>
      <c r="AI97" s="1">
        <v>80</v>
      </c>
      <c r="AJ97" s="9">
        <f t="shared" si="25"/>
        <v>0</v>
      </c>
      <c r="AK97" s="9">
        <f t="shared" si="18"/>
        <v>0</v>
      </c>
      <c r="AL97" s="9">
        <f t="shared" si="26"/>
        <v>0</v>
      </c>
      <c r="AM97" s="9">
        <f t="shared" si="27"/>
        <v>0</v>
      </c>
      <c r="AN97" s="19"/>
      <c r="AO97" s="19"/>
      <c r="AP97" s="19"/>
      <c r="AQ97" s="19"/>
      <c r="AR97" s="19"/>
      <c r="AS97" s="19"/>
      <c r="AT97" s="19"/>
      <c r="AU97" s="19"/>
      <c r="AV97" s="1">
        <v>80</v>
      </c>
      <c r="AW97" s="9">
        <f t="shared" si="28"/>
        <v>0</v>
      </c>
      <c r="AX97" s="9">
        <f t="shared" si="19"/>
        <v>0</v>
      </c>
      <c r="AY97" s="9">
        <f t="shared" si="29"/>
        <v>0</v>
      </c>
      <c r="AZ97" s="9">
        <f t="shared" si="30"/>
        <v>0</v>
      </c>
      <c r="BA97" s="19"/>
      <c r="BB97" s="19"/>
      <c r="BC97" s="9">
        <f t="shared" si="31"/>
        <v>0</v>
      </c>
      <c r="BD97" s="9">
        <f t="shared" si="32"/>
        <v>0</v>
      </c>
    </row>
    <row r="98" spans="1:56">
      <c r="A98" s="3"/>
      <c r="B98" s="19"/>
      <c r="C98" s="19"/>
      <c r="D98" s="19"/>
      <c r="E98" s="19"/>
      <c r="F98" s="19"/>
      <c r="G98" s="19"/>
      <c r="H98" s="19"/>
      <c r="I98" s="1">
        <v>81</v>
      </c>
      <c r="J98" s="9">
        <f t="shared" si="20"/>
        <v>0</v>
      </c>
      <c r="K98" s="9">
        <f t="shared" si="21"/>
        <v>0</v>
      </c>
      <c r="L98" s="9">
        <f t="shared" si="33"/>
        <v>0</v>
      </c>
      <c r="M98" s="9">
        <f t="shared" si="22"/>
        <v>0</v>
      </c>
      <c r="N98" s="19"/>
      <c r="O98" s="19"/>
      <c r="P98" s="19"/>
      <c r="Q98" s="19"/>
      <c r="R98" s="19"/>
      <c r="S98" s="19"/>
      <c r="T98" s="19"/>
      <c r="U98" s="19"/>
      <c r="V98" s="1">
        <v>81</v>
      </c>
      <c r="W98" s="9">
        <f t="shared" si="34"/>
        <v>0</v>
      </c>
      <c r="X98" s="9">
        <f t="shared" si="23"/>
        <v>0</v>
      </c>
      <c r="Y98" s="9">
        <f t="shared" si="35"/>
        <v>0</v>
      </c>
      <c r="Z98" s="9">
        <f t="shared" si="24"/>
        <v>0</v>
      </c>
      <c r="AA98" s="19"/>
      <c r="AB98" s="19"/>
      <c r="AC98" s="19"/>
      <c r="AD98" s="19"/>
      <c r="AE98" s="19"/>
      <c r="AF98" s="19"/>
      <c r="AG98" s="19"/>
      <c r="AH98" s="19"/>
      <c r="AI98" s="1">
        <v>81</v>
      </c>
      <c r="AJ98" s="9">
        <f t="shared" si="25"/>
        <v>0</v>
      </c>
      <c r="AK98" s="9">
        <f t="shared" si="18"/>
        <v>0</v>
      </c>
      <c r="AL98" s="9">
        <f t="shared" si="26"/>
        <v>0</v>
      </c>
      <c r="AM98" s="9">
        <f t="shared" si="27"/>
        <v>0</v>
      </c>
      <c r="AN98" s="19"/>
      <c r="AO98" s="19"/>
      <c r="AP98" s="19"/>
      <c r="AQ98" s="19"/>
      <c r="AR98" s="19"/>
      <c r="AS98" s="19"/>
      <c r="AT98" s="19"/>
      <c r="AU98" s="19"/>
      <c r="AV98" s="1">
        <v>81</v>
      </c>
      <c r="AW98" s="9">
        <f t="shared" si="28"/>
        <v>0</v>
      </c>
      <c r="AX98" s="9">
        <f t="shared" si="19"/>
        <v>0</v>
      </c>
      <c r="AY98" s="9">
        <f t="shared" si="29"/>
        <v>0</v>
      </c>
      <c r="AZ98" s="9">
        <f t="shared" si="30"/>
        <v>0</v>
      </c>
      <c r="BA98" s="19"/>
      <c r="BB98" s="19"/>
      <c r="BC98" s="9">
        <f t="shared" si="31"/>
        <v>0</v>
      </c>
      <c r="BD98" s="9">
        <f t="shared" si="32"/>
        <v>0</v>
      </c>
    </row>
    <row r="99" spans="1:56">
      <c r="A99" s="3"/>
      <c r="B99" s="19"/>
      <c r="C99" s="19"/>
      <c r="D99" s="19"/>
      <c r="E99" s="19"/>
      <c r="F99" s="19"/>
      <c r="G99" s="19"/>
      <c r="H99" s="19"/>
      <c r="I99" s="1">
        <v>82</v>
      </c>
      <c r="J99" s="9">
        <f t="shared" si="20"/>
        <v>0</v>
      </c>
      <c r="K99" s="9">
        <f t="shared" si="21"/>
        <v>0</v>
      </c>
      <c r="L99" s="9">
        <f t="shared" si="33"/>
        <v>0</v>
      </c>
      <c r="M99" s="9">
        <f t="shared" si="22"/>
        <v>0</v>
      </c>
      <c r="N99" s="19"/>
      <c r="O99" s="19"/>
      <c r="P99" s="19"/>
      <c r="Q99" s="19"/>
      <c r="R99" s="19"/>
      <c r="S99" s="19"/>
      <c r="T99" s="19"/>
      <c r="U99" s="19"/>
      <c r="V99" s="1">
        <v>82</v>
      </c>
      <c r="W99" s="9">
        <f t="shared" si="34"/>
        <v>0</v>
      </c>
      <c r="X99" s="9">
        <f t="shared" si="23"/>
        <v>0</v>
      </c>
      <c r="Y99" s="9">
        <f t="shared" si="35"/>
        <v>0</v>
      </c>
      <c r="Z99" s="9">
        <f t="shared" si="24"/>
        <v>0</v>
      </c>
      <c r="AA99" s="19"/>
      <c r="AB99" s="19"/>
      <c r="AC99" s="19"/>
      <c r="AD99" s="19"/>
      <c r="AE99" s="19"/>
      <c r="AF99" s="19"/>
      <c r="AG99" s="19"/>
      <c r="AH99" s="19"/>
      <c r="AI99" s="1">
        <v>82</v>
      </c>
      <c r="AJ99" s="9">
        <f t="shared" si="25"/>
        <v>0</v>
      </c>
      <c r="AK99" s="9">
        <f t="shared" si="18"/>
        <v>0</v>
      </c>
      <c r="AL99" s="9">
        <f t="shared" si="26"/>
        <v>0</v>
      </c>
      <c r="AM99" s="9">
        <f t="shared" si="27"/>
        <v>0</v>
      </c>
      <c r="AN99" s="19"/>
      <c r="AO99" s="19"/>
      <c r="AP99" s="19"/>
      <c r="AQ99" s="19"/>
      <c r="AR99" s="19"/>
      <c r="AS99" s="19"/>
      <c r="AT99" s="19"/>
      <c r="AU99" s="19"/>
      <c r="AV99" s="1">
        <v>82</v>
      </c>
      <c r="AW99" s="9">
        <f t="shared" si="28"/>
        <v>0</v>
      </c>
      <c r="AX99" s="9">
        <f t="shared" si="19"/>
        <v>0</v>
      </c>
      <c r="AY99" s="9">
        <f t="shared" si="29"/>
        <v>0</v>
      </c>
      <c r="AZ99" s="9">
        <f t="shared" si="30"/>
        <v>0</v>
      </c>
      <c r="BA99" s="19"/>
      <c r="BB99" s="19"/>
      <c r="BC99" s="9">
        <f t="shared" si="31"/>
        <v>0</v>
      </c>
      <c r="BD99" s="9">
        <f t="shared" si="32"/>
        <v>0</v>
      </c>
    </row>
    <row r="100" spans="1:56">
      <c r="A100" s="3"/>
      <c r="B100" s="19"/>
      <c r="C100" s="19"/>
      <c r="D100" s="19"/>
      <c r="E100" s="19"/>
      <c r="F100" s="19"/>
      <c r="G100" s="19"/>
      <c r="H100" s="19"/>
      <c r="I100" s="1">
        <v>83</v>
      </c>
      <c r="J100" s="9">
        <f t="shared" si="20"/>
        <v>0</v>
      </c>
      <c r="K100" s="9">
        <f t="shared" si="21"/>
        <v>0</v>
      </c>
      <c r="L100" s="9">
        <f t="shared" si="33"/>
        <v>0</v>
      </c>
      <c r="M100" s="9">
        <f t="shared" si="22"/>
        <v>0</v>
      </c>
      <c r="N100" s="19"/>
      <c r="O100" s="19"/>
      <c r="P100" s="19"/>
      <c r="Q100" s="19"/>
      <c r="R100" s="19"/>
      <c r="S100" s="19"/>
      <c r="T100" s="19"/>
      <c r="U100" s="19"/>
      <c r="V100" s="1">
        <v>83</v>
      </c>
      <c r="W100" s="9">
        <f t="shared" si="34"/>
        <v>0</v>
      </c>
      <c r="X100" s="9">
        <f t="shared" si="23"/>
        <v>0</v>
      </c>
      <c r="Y100" s="9">
        <f t="shared" si="35"/>
        <v>0</v>
      </c>
      <c r="Z100" s="9">
        <f t="shared" si="24"/>
        <v>0</v>
      </c>
      <c r="AA100" s="19"/>
      <c r="AB100" s="19"/>
      <c r="AC100" s="19"/>
      <c r="AD100" s="19"/>
      <c r="AE100" s="19"/>
      <c r="AF100" s="19"/>
      <c r="AG100" s="19"/>
      <c r="AH100" s="19"/>
      <c r="AI100" s="1">
        <v>83</v>
      </c>
      <c r="AJ100" s="9">
        <f t="shared" si="25"/>
        <v>0</v>
      </c>
      <c r="AK100" s="9">
        <f t="shared" si="18"/>
        <v>0</v>
      </c>
      <c r="AL100" s="9">
        <f t="shared" si="26"/>
        <v>0</v>
      </c>
      <c r="AM100" s="9">
        <f t="shared" si="27"/>
        <v>0</v>
      </c>
      <c r="AN100" s="19"/>
      <c r="AO100" s="19"/>
      <c r="AP100" s="19"/>
      <c r="AQ100" s="19"/>
      <c r="AR100" s="19"/>
      <c r="AS100" s="19"/>
      <c r="AT100" s="19"/>
      <c r="AU100" s="19"/>
      <c r="AV100" s="1">
        <v>83</v>
      </c>
      <c r="AW100" s="9">
        <f t="shared" si="28"/>
        <v>0</v>
      </c>
      <c r="AX100" s="9">
        <f t="shared" si="19"/>
        <v>0</v>
      </c>
      <c r="AY100" s="9">
        <f t="shared" si="29"/>
        <v>0</v>
      </c>
      <c r="AZ100" s="9">
        <f t="shared" si="30"/>
        <v>0</v>
      </c>
      <c r="BA100" s="19"/>
      <c r="BB100" s="19"/>
      <c r="BC100" s="9">
        <f t="shared" si="31"/>
        <v>0</v>
      </c>
      <c r="BD100" s="9">
        <f t="shared" si="32"/>
        <v>0</v>
      </c>
    </row>
    <row r="101" spans="1:56">
      <c r="A101" s="3"/>
      <c r="B101" s="19"/>
      <c r="C101" s="19"/>
      <c r="D101" s="19"/>
      <c r="E101" s="19"/>
      <c r="F101" s="19"/>
      <c r="G101" s="19"/>
      <c r="H101" s="19"/>
      <c r="I101" s="1">
        <v>84</v>
      </c>
      <c r="J101" s="9">
        <f t="shared" si="20"/>
        <v>0</v>
      </c>
      <c r="K101" s="9">
        <f t="shared" si="21"/>
        <v>0</v>
      </c>
      <c r="L101" s="9">
        <f t="shared" si="33"/>
        <v>0</v>
      </c>
      <c r="M101" s="9">
        <f t="shared" si="22"/>
        <v>0</v>
      </c>
      <c r="N101" s="19"/>
      <c r="O101" s="19"/>
      <c r="P101" s="19"/>
      <c r="Q101" s="19"/>
      <c r="R101" s="19"/>
      <c r="S101" s="19"/>
      <c r="T101" s="19"/>
      <c r="U101" s="19"/>
      <c r="V101" s="1">
        <v>84</v>
      </c>
      <c r="W101" s="9">
        <f t="shared" si="34"/>
        <v>0</v>
      </c>
      <c r="X101" s="9">
        <f t="shared" si="23"/>
        <v>0</v>
      </c>
      <c r="Y101" s="9">
        <f t="shared" si="35"/>
        <v>0</v>
      </c>
      <c r="Z101" s="9">
        <f t="shared" si="24"/>
        <v>0</v>
      </c>
      <c r="AA101" s="19"/>
      <c r="AB101" s="19"/>
      <c r="AC101" s="19"/>
      <c r="AD101" s="19"/>
      <c r="AE101" s="19"/>
      <c r="AF101" s="19"/>
      <c r="AG101" s="19"/>
      <c r="AH101" s="19"/>
      <c r="AI101" s="1">
        <v>84</v>
      </c>
      <c r="AJ101" s="9">
        <f t="shared" si="25"/>
        <v>0</v>
      </c>
      <c r="AK101" s="9">
        <f t="shared" si="18"/>
        <v>0</v>
      </c>
      <c r="AL101" s="9">
        <f t="shared" si="26"/>
        <v>0</v>
      </c>
      <c r="AM101" s="9">
        <f t="shared" si="27"/>
        <v>0</v>
      </c>
      <c r="AN101" s="19"/>
      <c r="AO101" s="19"/>
      <c r="AP101" s="19"/>
      <c r="AQ101" s="19"/>
      <c r="AR101" s="19"/>
      <c r="AS101" s="19"/>
      <c r="AT101" s="19"/>
      <c r="AU101" s="19"/>
      <c r="AV101" s="1">
        <v>84</v>
      </c>
      <c r="AW101" s="9">
        <f t="shared" si="28"/>
        <v>0</v>
      </c>
      <c r="AX101" s="9">
        <f t="shared" si="19"/>
        <v>0</v>
      </c>
      <c r="AY101" s="9">
        <f t="shared" si="29"/>
        <v>0</v>
      </c>
      <c r="AZ101" s="9">
        <f t="shared" si="30"/>
        <v>0</v>
      </c>
      <c r="BA101" s="19"/>
      <c r="BB101" s="19"/>
      <c r="BC101" s="9">
        <f t="shared" si="31"/>
        <v>0</v>
      </c>
      <c r="BD101" s="9">
        <f t="shared" si="32"/>
        <v>0</v>
      </c>
    </row>
    <row r="102" spans="1:56">
      <c r="A102" s="3"/>
      <c r="B102" s="19"/>
      <c r="C102" s="19"/>
      <c r="D102" s="19"/>
      <c r="E102" s="19"/>
      <c r="F102" s="19"/>
      <c r="G102" s="19"/>
      <c r="H102" s="19"/>
      <c r="I102" s="1">
        <v>85</v>
      </c>
      <c r="J102" s="9">
        <f t="shared" si="20"/>
        <v>0</v>
      </c>
      <c r="K102" s="9">
        <f t="shared" si="21"/>
        <v>0</v>
      </c>
      <c r="L102" s="9">
        <f t="shared" si="33"/>
        <v>0</v>
      </c>
      <c r="M102" s="9">
        <f t="shared" si="22"/>
        <v>0</v>
      </c>
      <c r="N102" s="19"/>
      <c r="O102" s="19"/>
      <c r="P102" s="19"/>
      <c r="Q102" s="19"/>
      <c r="R102" s="19"/>
      <c r="S102" s="19"/>
      <c r="T102" s="19"/>
      <c r="U102" s="19"/>
      <c r="V102" s="1">
        <v>85</v>
      </c>
      <c r="W102" s="9">
        <f t="shared" si="34"/>
        <v>0</v>
      </c>
      <c r="X102" s="9">
        <f t="shared" si="23"/>
        <v>0</v>
      </c>
      <c r="Y102" s="9">
        <f t="shared" si="35"/>
        <v>0</v>
      </c>
      <c r="Z102" s="9">
        <f t="shared" si="24"/>
        <v>0</v>
      </c>
      <c r="AA102" s="19"/>
      <c r="AB102" s="19"/>
      <c r="AC102" s="19"/>
      <c r="AD102" s="19"/>
      <c r="AE102" s="19"/>
      <c r="AF102" s="19"/>
      <c r="AG102" s="19"/>
      <c r="AH102" s="19"/>
      <c r="AI102" s="1">
        <v>85</v>
      </c>
      <c r="AJ102" s="9">
        <f t="shared" si="25"/>
        <v>0</v>
      </c>
      <c r="AK102" s="9">
        <f t="shared" si="18"/>
        <v>0</v>
      </c>
      <c r="AL102" s="9">
        <f t="shared" si="26"/>
        <v>0</v>
      </c>
      <c r="AM102" s="9">
        <f t="shared" si="27"/>
        <v>0</v>
      </c>
      <c r="AN102" s="19"/>
      <c r="AO102" s="19"/>
      <c r="AP102" s="19"/>
      <c r="AQ102" s="19"/>
      <c r="AR102" s="19"/>
      <c r="AS102" s="19"/>
      <c r="AT102" s="19"/>
      <c r="AU102" s="19"/>
      <c r="AV102" s="1">
        <v>85</v>
      </c>
      <c r="AW102" s="9">
        <f t="shared" si="28"/>
        <v>0</v>
      </c>
      <c r="AX102" s="9">
        <f t="shared" si="19"/>
        <v>0</v>
      </c>
      <c r="AY102" s="9">
        <f t="shared" si="29"/>
        <v>0</v>
      </c>
      <c r="AZ102" s="9">
        <f t="shared" si="30"/>
        <v>0</v>
      </c>
      <c r="BA102" s="19"/>
      <c r="BB102" s="19"/>
      <c r="BC102" s="9">
        <f t="shared" si="31"/>
        <v>0</v>
      </c>
      <c r="BD102" s="9">
        <f t="shared" si="32"/>
        <v>0</v>
      </c>
    </row>
    <row r="103" spans="1:56">
      <c r="A103" s="3"/>
      <c r="B103" s="19"/>
      <c r="C103" s="19"/>
      <c r="D103" s="19"/>
      <c r="E103" s="19"/>
      <c r="F103" s="19"/>
      <c r="G103" s="19"/>
      <c r="H103" s="19"/>
      <c r="I103" s="1">
        <v>86</v>
      </c>
      <c r="J103" s="9">
        <f t="shared" si="20"/>
        <v>0</v>
      </c>
      <c r="K103" s="9">
        <f t="shared" si="21"/>
        <v>0</v>
      </c>
      <c r="L103" s="9">
        <f t="shared" si="33"/>
        <v>0</v>
      </c>
      <c r="M103" s="9">
        <f t="shared" si="22"/>
        <v>0</v>
      </c>
      <c r="N103" s="19"/>
      <c r="O103" s="19"/>
      <c r="P103" s="19"/>
      <c r="Q103" s="19"/>
      <c r="R103" s="19"/>
      <c r="S103" s="19"/>
      <c r="T103" s="19"/>
      <c r="U103" s="19"/>
      <c r="V103" s="1">
        <v>86</v>
      </c>
      <c r="W103" s="9">
        <f t="shared" si="34"/>
        <v>0</v>
      </c>
      <c r="X103" s="9">
        <f t="shared" si="23"/>
        <v>0</v>
      </c>
      <c r="Y103" s="9">
        <f t="shared" si="35"/>
        <v>0</v>
      </c>
      <c r="Z103" s="9">
        <f t="shared" si="24"/>
        <v>0</v>
      </c>
      <c r="AA103" s="19"/>
      <c r="AB103" s="19"/>
      <c r="AC103" s="19"/>
      <c r="AD103" s="19"/>
      <c r="AE103" s="19"/>
      <c r="AF103" s="19"/>
      <c r="AG103" s="19"/>
      <c r="AH103" s="19"/>
      <c r="AI103" s="1">
        <v>86</v>
      </c>
      <c r="AJ103" s="9">
        <f t="shared" si="25"/>
        <v>0</v>
      </c>
      <c r="AK103" s="9">
        <f t="shared" si="18"/>
        <v>0</v>
      </c>
      <c r="AL103" s="9">
        <f t="shared" si="26"/>
        <v>0</v>
      </c>
      <c r="AM103" s="9">
        <f t="shared" si="27"/>
        <v>0</v>
      </c>
      <c r="AN103" s="19"/>
      <c r="AO103" s="19"/>
      <c r="AP103" s="19"/>
      <c r="AQ103" s="19"/>
      <c r="AR103" s="19"/>
      <c r="AS103" s="19"/>
      <c r="AT103" s="19"/>
      <c r="AU103" s="19"/>
      <c r="AV103" s="1">
        <v>86</v>
      </c>
      <c r="AW103" s="9">
        <f t="shared" si="28"/>
        <v>0</v>
      </c>
      <c r="AX103" s="9">
        <f t="shared" si="19"/>
        <v>0</v>
      </c>
      <c r="AY103" s="9">
        <f t="shared" si="29"/>
        <v>0</v>
      </c>
      <c r="AZ103" s="9">
        <f t="shared" si="30"/>
        <v>0</v>
      </c>
      <c r="BA103" s="19"/>
      <c r="BB103" s="19"/>
      <c r="BC103" s="9">
        <f t="shared" si="31"/>
        <v>0</v>
      </c>
      <c r="BD103" s="9">
        <f t="shared" si="32"/>
        <v>0</v>
      </c>
    </row>
    <row r="104" spans="1:56">
      <c r="A104" s="3"/>
      <c r="B104" s="19"/>
      <c r="C104" s="19"/>
      <c r="D104" s="19"/>
      <c r="E104" s="19"/>
      <c r="F104" s="19"/>
      <c r="G104" s="19"/>
      <c r="H104" s="19"/>
      <c r="I104" s="1">
        <v>87</v>
      </c>
      <c r="J104" s="9">
        <f t="shared" si="20"/>
        <v>0</v>
      </c>
      <c r="K104" s="9">
        <f t="shared" si="21"/>
        <v>0</v>
      </c>
      <c r="L104" s="9">
        <f t="shared" si="33"/>
        <v>0</v>
      </c>
      <c r="M104" s="9">
        <f t="shared" si="22"/>
        <v>0</v>
      </c>
      <c r="N104" s="19"/>
      <c r="O104" s="19"/>
      <c r="P104" s="19"/>
      <c r="Q104" s="19"/>
      <c r="R104" s="19"/>
      <c r="S104" s="19"/>
      <c r="T104" s="19"/>
      <c r="U104" s="19"/>
      <c r="V104" s="1">
        <v>87</v>
      </c>
      <c r="W104" s="9">
        <f t="shared" si="34"/>
        <v>0</v>
      </c>
      <c r="X104" s="9">
        <f t="shared" si="23"/>
        <v>0</v>
      </c>
      <c r="Y104" s="9">
        <f t="shared" si="35"/>
        <v>0</v>
      </c>
      <c r="Z104" s="9">
        <f t="shared" si="24"/>
        <v>0</v>
      </c>
      <c r="AA104" s="19"/>
      <c r="AB104" s="19"/>
      <c r="AC104" s="19"/>
      <c r="AD104" s="19"/>
      <c r="AE104" s="19"/>
      <c r="AF104" s="19"/>
      <c r="AG104" s="19"/>
      <c r="AH104" s="19"/>
      <c r="AI104" s="1">
        <v>87</v>
      </c>
      <c r="AJ104" s="9">
        <f t="shared" si="25"/>
        <v>0</v>
      </c>
      <c r="AK104" s="9">
        <f t="shared" si="18"/>
        <v>0</v>
      </c>
      <c r="AL104" s="9">
        <f t="shared" si="26"/>
        <v>0</v>
      </c>
      <c r="AM104" s="9">
        <f t="shared" si="27"/>
        <v>0</v>
      </c>
      <c r="AN104" s="19"/>
      <c r="AO104" s="19"/>
      <c r="AP104" s="19"/>
      <c r="AQ104" s="19"/>
      <c r="AR104" s="19"/>
      <c r="AS104" s="19"/>
      <c r="AT104" s="19"/>
      <c r="AU104" s="19"/>
      <c r="AV104" s="1">
        <v>87</v>
      </c>
      <c r="AW104" s="9">
        <f t="shared" si="28"/>
        <v>0</v>
      </c>
      <c r="AX104" s="9">
        <f t="shared" si="19"/>
        <v>0</v>
      </c>
      <c r="AY104" s="9">
        <f t="shared" si="29"/>
        <v>0</v>
      </c>
      <c r="AZ104" s="9">
        <f t="shared" si="30"/>
        <v>0</v>
      </c>
      <c r="BA104" s="19"/>
      <c r="BB104" s="19"/>
      <c r="BC104" s="9">
        <f t="shared" si="31"/>
        <v>0</v>
      </c>
      <c r="BD104" s="9">
        <f t="shared" si="32"/>
        <v>0</v>
      </c>
    </row>
    <row r="105" spans="1:56">
      <c r="A105" s="3"/>
      <c r="B105" s="19"/>
      <c r="C105" s="19"/>
      <c r="D105" s="19"/>
      <c r="E105" s="19"/>
      <c r="F105" s="19"/>
      <c r="G105" s="19"/>
      <c r="H105" s="19"/>
      <c r="I105" s="1">
        <v>88</v>
      </c>
      <c r="J105" s="9">
        <f t="shared" si="20"/>
        <v>0</v>
      </c>
      <c r="K105" s="9">
        <f t="shared" si="21"/>
        <v>0</v>
      </c>
      <c r="L105" s="9">
        <f t="shared" si="33"/>
        <v>0</v>
      </c>
      <c r="M105" s="9">
        <f t="shared" si="22"/>
        <v>0</v>
      </c>
      <c r="N105" s="19"/>
      <c r="O105" s="19"/>
      <c r="P105" s="19"/>
      <c r="Q105" s="19"/>
      <c r="R105" s="19"/>
      <c r="S105" s="19"/>
      <c r="T105" s="19"/>
      <c r="U105" s="19"/>
      <c r="V105" s="1">
        <v>88</v>
      </c>
      <c r="W105" s="9">
        <f t="shared" si="34"/>
        <v>0</v>
      </c>
      <c r="X105" s="9">
        <f t="shared" si="23"/>
        <v>0</v>
      </c>
      <c r="Y105" s="9">
        <f t="shared" si="35"/>
        <v>0</v>
      </c>
      <c r="Z105" s="9">
        <f t="shared" si="24"/>
        <v>0</v>
      </c>
      <c r="AA105" s="19"/>
      <c r="AB105" s="19"/>
      <c r="AC105" s="19"/>
      <c r="AD105" s="19"/>
      <c r="AE105" s="19"/>
      <c r="AF105" s="19"/>
      <c r="AG105" s="19"/>
      <c r="AH105" s="19"/>
      <c r="AI105" s="1">
        <v>88</v>
      </c>
      <c r="AJ105" s="9">
        <f t="shared" si="25"/>
        <v>0</v>
      </c>
      <c r="AK105" s="9">
        <f t="shared" si="18"/>
        <v>0</v>
      </c>
      <c r="AL105" s="9">
        <f t="shared" si="26"/>
        <v>0</v>
      </c>
      <c r="AM105" s="9">
        <f t="shared" si="27"/>
        <v>0</v>
      </c>
      <c r="AN105" s="19"/>
      <c r="AO105" s="19"/>
      <c r="AP105" s="19"/>
      <c r="AQ105" s="19"/>
      <c r="AR105" s="19"/>
      <c r="AS105" s="19"/>
      <c r="AT105" s="19"/>
      <c r="AU105" s="19"/>
      <c r="AV105" s="1">
        <v>88</v>
      </c>
      <c r="AW105" s="9">
        <f t="shared" si="28"/>
        <v>0</v>
      </c>
      <c r="AX105" s="9">
        <f t="shared" si="19"/>
        <v>0</v>
      </c>
      <c r="AY105" s="9">
        <f t="shared" si="29"/>
        <v>0</v>
      </c>
      <c r="AZ105" s="9">
        <f t="shared" si="30"/>
        <v>0</v>
      </c>
      <c r="BA105" s="19"/>
      <c r="BB105" s="19"/>
      <c r="BC105" s="9">
        <f t="shared" si="31"/>
        <v>0</v>
      </c>
      <c r="BD105" s="9">
        <f t="shared" si="32"/>
        <v>0</v>
      </c>
    </row>
    <row r="106" spans="1:56">
      <c r="A106" s="3"/>
      <c r="B106" s="19"/>
      <c r="C106" s="19"/>
      <c r="D106" s="19"/>
      <c r="E106" s="19"/>
      <c r="F106" s="19"/>
      <c r="G106" s="19"/>
      <c r="H106" s="19"/>
      <c r="I106" s="1">
        <v>89</v>
      </c>
      <c r="J106" s="9">
        <f t="shared" si="20"/>
        <v>0</v>
      </c>
      <c r="K106" s="9">
        <f t="shared" si="21"/>
        <v>0</v>
      </c>
      <c r="L106" s="9">
        <f t="shared" si="33"/>
        <v>0</v>
      </c>
      <c r="M106" s="9">
        <f t="shared" si="22"/>
        <v>0</v>
      </c>
      <c r="N106" s="19"/>
      <c r="O106" s="19"/>
      <c r="P106" s="19"/>
      <c r="Q106" s="19"/>
      <c r="R106" s="19"/>
      <c r="S106" s="19"/>
      <c r="T106" s="19"/>
      <c r="U106" s="19"/>
      <c r="V106" s="1">
        <v>89</v>
      </c>
      <c r="W106" s="9">
        <f t="shared" si="34"/>
        <v>0</v>
      </c>
      <c r="X106" s="9">
        <f t="shared" si="23"/>
        <v>0</v>
      </c>
      <c r="Y106" s="9">
        <f t="shared" si="35"/>
        <v>0</v>
      </c>
      <c r="Z106" s="9">
        <f t="shared" si="24"/>
        <v>0</v>
      </c>
      <c r="AA106" s="19"/>
      <c r="AB106" s="19"/>
      <c r="AC106" s="19"/>
      <c r="AD106" s="19"/>
      <c r="AE106" s="19"/>
      <c r="AF106" s="19"/>
      <c r="AG106" s="19"/>
      <c r="AH106" s="19"/>
      <c r="AI106" s="1">
        <v>89</v>
      </c>
      <c r="AJ106" s="9">
        <f t="shared" si="25"/>
        <v>0</v>
      </c>
      <c r="AK106" s="9">
        <f t="shared" si="18"/>
        <v>0</v>
      </c>
      <c r="AL106" s="9">
        <f t="shared" si="26"/>
        <v>0</v>
      </c>
      <c r="AM106" s="9">
        <f t="shared" si="27"/>
        <v>0</v>
      </c>
      <c r="AN106" s="19"/>
      <c r="AO106" s="19"/>
      <c r="AP106" s="19"/>
      <c r="AQ106" s="19"/>
      <c r="AR106" s="19"/>
      <c r="AS106" s="19"/>
      <c r="AT106" s="19"/>
      <c r="AU106" s="19"/>
      <c r="AV106" s="1">
        <v>89</v>
      </c>
      <c r="AW106" s="9">
        <f t="shared" si="28"/>
        <v>0</v>
      </c>
      <c r="AX106" s="9">
        <f t="shared" si="19"/>
        <v>0</v>
      </c>
      <c r="AY106" s="9">
        <f t="shared" si="29"/>
        <v>0</v>
      </c>
      <c r="AZ106" s="9">
        <f t="shared" si="30"/>
        <v>0</v>
      </c>
      <c r="BA106" s="19"/>
      <c r="BB106" s="19"/>
      <c r="BC106" s="9">
        <f t="shared" si="31"/>
        <v>0</v>
      </c>
      <c r="BD106" s="9">
        <f t="shared" si="32"/>
        <v>0</v>
      </c>
    </row>
    <row r="107" spans="1:56">
      <c r="A107" s="3"/>
      <c r="B107" s="19"/>
      <c r="C107" s="19"/>
      <c r="D107" s="19"/>
      <c r="E107" s="19"/>
      <c r="F107" s="19"/>
      <c r="G107" s="19"/>
      <c r="H107" s="19"/>
      <c r="I107" s="1">
        <v>90</v>
      </c>
      <c r="J107" s="9">
        <f t="shared" si="20"/>
        <v>0</v>
      </c>
      <c r="K107" s="9">
        <f t="shared" si="21"/>
        <v>0</v>
      </c>
      <c r="L107" s="9">
        <f t="shared" si="33"/>
        <v>0</v>
      </c>
      <c r="M107" s="9">
        <f t="shared" si="22"/>
        <v>0</v>
      </c>
      <c r="N107" s="19"/>
      <c r="O107" s="19"/>
      <c r="P107" s="19"/>
      <c r="Q107" s="19"/>
      <c r="R107" s="19"/>
      <c r="S107" s="19"/>
      <c r="T107" s="19"/>
      <c r="U107" s="19"/>
      <c r="V107" s="1">
        <v>90</v>
      </c>
      <c r="W107" s="9">
        <f t="shared" si="34"/>
        <v>0</v>
      </c>
      <c r="X107" s="9">
        <f t="shared" si="23"/>
        <v>0</v>
      </c>
      <c r="Y107" s="9">
        <f t="shared" si="35"/>
        <v>0</v>
      </c>
      <c r="Z107" s="9">
        <f t="shared" si="24"/>
        <v>0</v>
      </c>
      <c r="AA107" s="19"/>
      <c r="AB107" s="19"/>
      <c r="AC107" s="19"/>
      <c r="AD107" s="19"/>
      <c r="AE107" s="19"/>
      <c r="AF107" s="19"/>
      <c r="AG107" s="19"/>
      <c r="AH107" s="19"/>
      <c r="AI107" s="1">
        <v>90</v>
      </c>
      <c r="AJ107" s="9">
        <f t="shared" si="25"/>
        <v>0</v>
      </c>
      <c r="AK107" s="9">
        <f t="shared" si="18"/>
        <v>0</v>
      </c>
      <c r="AL107" s="9">
        <f t="shared" si="26"/>
        <v>0</v>
      </c>
      <c r="AM107" s="9">
        <f t="shared" si="27"/>
        <v>0</v>
      </c>
      <c r="AN107" s="19"/>
      <c r="AO107" s="19"/>
      <c r="AP107" s="19"/>
      <c r="AQ107" s="19"/>
      <c r="AR107" s="19"/>
      <c r="AS107" s="19"/>
      <c r="AT107" s="19"/>
      <c r="AU107" s="19"/>
      <c r="AV107" s="1">
        <v>90</v>
      </c>
      <c r="AW107" s="9">
        <f t="shared" si="28"/>
        <v>0</v>
      </c>
      <c r="AX107" s="9">
        <f t="shared" si="19"/>
        <v>0</v>
      </c>
      <c r="AY107" s="9">
        <f t="shared" si="29"/>
        <v>0</v>
      </c>
      <c r="AZ107" s="9">
        <f t="shared" si="30"/>
        <v>0</v>
      </c>
      <c r="BA107" s="19"/>
      <c r="BB107" s="19"/>
      <c r="BC107" s="9">
        <f t="shared" si="31"/>
        <v>0</v>
      </c>
      <c r="BD107" s="9">
        <f t="shared" si="32"/>
        <v>0</v>
      </c>
    </row>
    <row r="108" spans="1:56">
      <c r="A108" s="3"/>
      <c r="B108" s="19"/>
      <c r="C108" s="19"/>
      <c r="D108" s="19"/>
      <c r="E108" s="19"/>
      <c r="F108" s="19"/>
      <c r="G108" s="19"/>
      <c r="H108" s="19"/>
      <c r="I108" s="1">
        <v>91</v>
      </c>
      <c r="J108" s="9">
        <f t="shared" si="20"/>
        <v>0</v>
      </c>
      <c r="K108" s="9">
        <f t="shared" si="21"/>
        <v>0</v>
      </c>
      <c r="L108" s="9">
        <f t="shared" si="33"/>
        <v>0</v>
      </c>
      <c r="M108" s="9">
        <f t="shared" si="22"/>
        <v>0</v>
      </c>
      <c r="N108" s="19"/>
      <c r="O108" s="19"/>
      <c r="P108" s="19"/>
      <c r="Q108" s="19"/>
      <c r="R108" s="19"/>
      <c r="S108" s="19"/>
      <c r="T108" s="19"/>
      <c r="U108" s="19"/>
      <c r="V108" s="1">
        <v>91</v>
      </c>
      <c r="W108" s="9">
        <f t="shared" si="34"/>
        <v>0</v>
      </c>
      <c r="X108" s="9">
        <f t="shared" si="23"/>
        <v>0</v>
      </c>
      <c r="Y108" s="9">
        <f t="shared" si="35"/>
        <v>0</v>
      </c>
      <c r="Z108" s="9">
        <f t="shared" si="24"/>
        <v>0</v>
      </c>
      <c r="AA108" s="19"/>
      <c r="AB108" s="19"/>
      <c r="AC108" s="19"/>
      <c r="AD108" s="19"/>
      <c r="AE108" s="19"/>
      <c r="AF108" s="19"/>
      <c r="AG108" s="19"/>
      <c r="AH108" s="19"/>
      <c r="AI108" s="1">
        <v>91</v>
      </c>
      <c r="AJ108" s="9">
        <f t="shared" si="25"/>
        <v>0</v>
      </c>
      <c r="AK108" s="9">
        <f t="shared" si="18"/>
        <v>0</v>
      </c>
      <c r="AL108" s="9">
        <f t="shared" si="26"/>
        <v>0</v>
      </c>
      <c r="AM108" s="9">
        <f t="shared" si="27"/>
        <v>0</v>
      </c>
      <c r="AN108" s="19"/>
      <c r="AO108" s="19"/>
      <c r="AP108" s="19"/>
      <c r="AQ108" s="19"/>
      <c r="AR108" s="19"/>
      <c r="AS108" s="19"/>
      <c r="AT108" s="19"/>
      <c r="AU108" s="19"/>
      <c r="AV108" s="1">
        <v>91</v>
      </c>
      <c r="AW108" s="9">
        <f t="shared" si="28"/>
        <v>0</v>
      </c>
      <c r="AX108" s="9">
        <f t="shared" si="19"/>
        <v>0</v>
      </c>
      <c r="AY108" s="9">
        <f t="shared" si="29"/>
        <v>0</v>
      </c>
      <c r="AZ108" s="9">
        <f t="shared" si="30"/>
        <v>0</v>
      </c>
      <c r="BA108" s="19"/>
      <c r="BB108" s="19"/>
      <c r="BC108" s="9">
        <f t="shared" si="31"/>
        <v>0</v>
      </c>
      <c r="BD108" s="9">
        <f t="shared" si="32"/>
        <v>0</v>
      </c>
    </row>
    <row r="109" spans="1:56">
      <c r="A109" s="3"/>
      <c r="B109" s="19"/>
      <c r="C109" s="19"/>
      <c r="D109" s="19"/>
      <c r="E109" s="19"/>
      <c r="F109" s="19"/>
      <c r="G109" s="19"/>
      <c r="H109" s="19"/>
      <c r="I109" s="1">
        <v>92</v>
      </c>
      <c r="J109" s="9">
        <f t="shared" si="20"/>
        <v>0</v>
      </c>
      <c r="K109" s="9">
        <f t="shared" si="21"/>
        <v>0</v>
      </c>
      <c r="L109" s="9">
        <f t="shared" si="33"/>
        <v>0</v>
      </c>
      <c r="M109" s="9">
        <f t="shared" si="22"/>
        <v>0</v>
      </c>
      <c r="N109" s="19"/>
      <c r="O109" s="19"/>
      <c r="P109" s="19"/>
      <c r="Q109" s="19"/>
      <c r="R109" s="19"/>
      <c r="S109" s="19"/>
      <c r="T109" s="19"/>
      <c r="U109" s="19"/>
      <c r="V109" s="1">
        <v>92</v>
      </c>
      <c r="W109" s="9">
        <f t="shared" si="34"/>
        <v>0</v>
      </c>
      <c r="X109" s="9">
        <f t="shared" si="23"/>
        <v>0</v>
      </c>
      <c r="Y109" s="9">
        <f t="shared" si="35"/>
        <v>0</v>
      </c>
      <c r="Z109" s="9">
        <f t="shared" si="24"/>
        <v>0</v>
      </c>
      <c r="AA109" s="19"/>
      <c r="AB109" s="19"/>
      <c r="AC109" s="19"/>
      <c r="AD109" s="19"/>
      <c r="AE109" s="19"/>
      <c r="AF109" s="19"/>
      <c r="AG109" s="19"/>
      <c r="AH109" s="19"/>
      <c r="AI109" s="1">
        <v>92</v>
      </c>
      <c r="AJ109" s="9">
        <f t="shared" si="25"/>
        <v>0</v>
      </c>
      <c r="AK109" s="9">
        <f t="shared" si="18"/>
        <v>0</v>
      </c>
      <c r="AL109" s="9">
        <f t="shared" si="26"/>
        <v>0</v>
      </c>
      <c r="AM109" s="9">
        <f t="shared" si="27"/>
        <v>0</v>
      </c>
      <c r="AN109" s="19"/>
      <c r="AO109" s="19"/>
      <c r="AP109" s="19"/>
      <c r="AQ109" s="19"/>
      <c r="AR109" s="19"/>
      <c r="AS109" s="19"/>
      <c r="AT109" s="19"/>
      <c r="AU109" s="19"/>
      <c r="AV109" s="1">
        <v>92</v>
      </c>
      <c r="AW109" s="9">
        <f t="shared" si="28"/>
        <v>0</v>
      </c>
      <c r="AX109" s="9">
        <f t="shared" si="19"/>
        <v>0</v>
      </c>
      <c r="AY109" s="9">
        <f t="shared" si="29"/>
        <v>0</v>
      </c>
      <c r="AZ109" s="9">
        <f t="shared" si="30"/>
        <v>0</v>
      </c>
      <c r="BA109" s="19"/>
      <c r="BB109" s="19"/>
      <c r="BC109" s="9">
        <f t="shared" si="31"/>
        <v>0</v>
      </c>
      <c r="BD109" s="9">
        <f t="shared" si="32"/>
        <v>0</v>
      </c>
    </row>
    <row r="110" spans="1:56">
      <c r="A110" s="3"/>
      <c r="B110" s="19"/>
      <c r="C110" s="19"/>
      <c r="D110" s="19"/>
      <c r="E110" s="19"/>
      <c r="F110" s="19"/>
      <c r="G110" s="19"/>
      <c r="H110" s="19"/>
      <c r="I110" s="1">
        <v>93</v>
      </c>
      <c r="J110" s="9">
        <f t="shared" si="20"/>
        <v>0</v>
      </c>
      <c r="K110" s="9">
        <f t="shared" si="21"/>
        <v>0</v>
      </c>
      <c r="L110" s="9">
        <f t="shared" si="33"/>
        <v>0</v>
      </c>
      <c r="M110" s="9">
        <f t="shared" si="22"/>
        <v>0</v>
      </c>
      <c r="N110" s="19"/>
      <c r="O110" s="19"/>
      <c r="P110" s="19"/>
      <c r="Q110" s="19"/>
      <c r="R110" s="19"/>
      <c r="S110" s="19"/>
      <c r="T110" s="19"/>
      <c r="U110" s="19"/>
      <c r="V110" s="1">
        <v>93</v>
      </c>
      <c r="W110" s="9">
        <f t="shared" si="34"/>
        <v>0</v>
      </c>
      <c r="X110" s="9">
        <f t="shared" si="23"/>
        <v>0</v>
      </c>
      <c r="Y110" s="9">
        <f t="shared" si="35"/>
        <v>0</v>
      </c>
      <c r="Z110" s="9">
        <f t="shared" si="24"/>
        <v>0</v>
      </c>
      <c r="AA110" s="19"/>
      <c r="AB110" s="19"/>
      <c r="AC110" s="19"/>
      <c r="AD110" s="19"/>
      <c r="AE110" s="19"/>
      <c r="AF110" s="19"/>
      <c r="AG110" s="19"/>
      <c r="AH110" s="19"/>
      <c r="AI110" s="1">
        <v>93</v>
      </c>
      <c r="AJ110" s="9">
        <f t="shared" si="25"/>
        <v>0</v>
      </c>
      <c r="AK110" s="9">
        <f t="shared" si="18"/>
        <v>0</v>
      </c>
      <c r="AL110" s="9">
        <f t="shared" si="26"/>
        <v>0</v>
      </c>
      <c r="AM110" s="9">
        <f t="shared" si="27"/>
        <v>0</v>
      </c>
      <c r="AN110" s="19"/>
      <c r="AO110" s="19"/>
      <c r="AP110" s="19"/>
      <c r="AQ110" s="19"/>
      <c r="AR110" s="19"/>
      <c r="AS110" s="19"/>
      <c r="AT110" s="19"/>
      <c r="AU110" s="19"/>
      <c r="AV110" s="1">
        <v>93</v>
      </c>
      <c r="AW110" s="9">
        <f t="shared" si="28"/>
        <v>0</v>
      </c>
      <c r="AX110" s="9">
        <f t="shared" si="19"/>
        <v>0</v>
      </c>
      <c r="AY110" s="9">
        <f t="shared" si="29"/>
        <v>0</v>
      </c>
      <c r="AZ110" s="9">
        <f t="shared" si="30"/>
        <v>0</v>
      </c>
      <c r="BA110" s="19"/>
      <c r="BB110" s="19"/>
      <c r="BC110" s="9">
        <f t="shared" si="31"/>
        <v>0</v>
      </c>
      <c r="BD110" s="9">
        <f t="shared" si="32"/>
        <v>0</v>
      </c>
    </row>
    <row r="111" spans="1:56">
      <c r="A111" s="3"/>
      <c r="B111" s="19"/>
      <c r="C111" s="19"/>
      <c r="D111" s="19"/>
      <c r="E111" s="19"/>
      <c r="F111" s="19"/>
      <c r="G111" s="19"/>
      <c r="H111" s="19"/>
      <c r="I111" s="1">
        <v>94</v>
      </c>
      <c r="J111" s="9">
        <f t="shared" si="20"/>
        <v>0</v>
      </c>
      <c r="K111" s="9">
        <f t="shared" si="21"/>
        <v>0</v>
      </c>
      <c r="L111" s="9">
        <f t="shared" si="33"/>
        <v>0</v>
      </c>
      <c r="M111" s="9">
        <f t="shared" si="22"/>
        <v>0</v>
      </c>
      <c r="N111" s="19"/>
      <c r="O111" s="19"/>
      <c r="P111" s="19"/>
      <c r="Q111" s="19"/>
      <c r="R111" s="19"/>
      <c r="S111" s="19"/>
      <c r="T111" s="19"/>
      <c r="U111" s="19"/>
      <c r="V111" s="1">
        <v>94</v>
      </c>
      <c r="W111" s="9">
        <f t="shared" si="34"/>
        <v>0</v>
      </c>
      <c r="X111" s="9">
        <f t="shared" si="23"/>
        <v>0</v>
      </c>
      <c r="Y111" s="9">
        <f t="shared" si="35"/>
        <v>0</v>
      </c>
      <c r="Z111" s="9">
        <f t="shared" si="24"/>
        <v>0</v>
      </c>
      <c r="AA111" s="19"/>
      <c r="AB111" s="19"/>
      <c r="AC111" s="19"/>
      <c r="AD111" s="19"/>
      <c r="AE111" s="19"/>
      <c r="AF111" s="19"/>
      <c r="AG111" s="19"/>
      <c r="AH111" s="19"/>
      <c r="AI111" s="1">
        <v>94</v>
      </c>
      <c r="AJ111" s="9">
        <f t="shared" si="25"/>
        <v>0</v>
      </c>
      <c r="AK111" s="9">
        <f t="shared" si="18"/>
        <v>0</v>
      </c>
      <c r="AL111" s="9">
        <f t="shared" si="26"/>
        <v>0</v>
      </c>
      <c r="AM111" s="9">
        <f t="shared" si="27"/>
        <v>0</v>
      </c>
      <c r="AN111" s="19"/>
      <c r="AO111" s="19"/>
      <c r="AP111" s="19"/>
      <c r="AQ111" s="19"/>
      <c r="AR111" s="19"/>
      <c r="AS111" s="19"/>
      <c r="AT111" s="19"/>
      <c r="AU111" s="19"/>
      <c r="AV111" s="1">
        <v>94</v>
      </c>
      <c r="AW111" s="9">
        <f t="shared" si="28"/>
        <v>0</v>
      </c>
      <c r="AX111" s="9">
        <f t="shared" si="19"/>
        <v>0</v>
      </c>
      <c r="AY111" s="9">
        <f t="shared" si="29"/>
        <v>0</v>
      </c>
      <c r="AZ111" s="9">
        <f t="shared" si="30"/>
        <v>0</v>
      </c>
      <c r="BA111" s="19"/>
      <c r="BB111" s="19"/>
      <c r="BC111" s="9">
        <f t="shared" si="31"/>
        <v>0</v>
      </c>
      <c r="BD111" s="9">
        <f t="shared" si="32"/>
        <v>0</v>
      </c>
    </row>
    <row r="112" spans="1:56">
      <c r="A112" s="3"/>
      <c r="B112" s="19"/>
      <c r="C112" s="19"/>
      <c r="D112" s="19"/>
      <c r="E112" s="19"/>
      <c r="F112" s="19"/>
      <c r="G112" s="19"/>
      <c r="H112" s="19"/>
      <c r="I112" s="1">
        <v>95</v>
      </c>
      <c r="J112" s="9">
        <f t="shared" si="20"/>
        <v>0</v>
      </c>
      <c r="K112" s="9">
        <f t="shared" si="21"/>
        <v>0</v>
      </c>
      <c r="L112" s="9">
        <f t="shared" si="33"/>
        <v>0</v>
      </c>
      <c r="M112" s="9">
        <f t="shared" si="22"/>
        <v>0</v>
      </c>
      <c r="N112" s="19"/>
      <c r="O112" s="19"/>
      <c r="P112" s="19"/>
      <c r="Q112" s="19"/>
      <c r="R112" s="19"/>
      <c r="S112" s="19"/>
      <c r="T112" s="19"/>
      <c r="U112" s="19"/>
      <c r="V112" s="1">
        <v>95</v>
      </c>
      <c r="W112" s="9">
        <f t="shared" si="34"/>
        <v>0</v>
      </c>
      <c r="X112" s="9">
        <f t="shared" si="23"/>
        <v>0</v>
      </c>
      <c r="Y112" s="9">
        <f t="shared" si="35"/>
        <v>0</v>
      </c>
      <c r="Z112" s="9">
        <f t="shared" si="24"/>
        <v>0</v>
      </c>
      <c r="AA112" s="19"/>
      <c r="AB112" s="19"/>
      <c r="AC112" s="19"/>
      <c r="AD112" s="19"/>
      <c r="AE112" s="19"/>
      <c r="AF112" s="19"/>
      <c r="AG112" s="19"/>
      <c r="AH112" s="19"/>
      <c r="AI112" s="1">
        <v>95</v>
      </c>
      <c r="AJ112" s="9">
        <f t="shared" si="25"/>
        <v>0</v>
      </c>
      <c r="AK112" s="9">
        <f t="shared" si="18"/>
        <v>0</v>
      </c>
      <c r="AL112" s="9">
        <f t="shared" si="26"/>
        <v>0</v>
      </c>
      <c r="AM112" s="9">
        <f t="shared" si="27"/>
        <v>0</v>
      </c>
      <c r="AN112" s="19"/>
      <c r="AO112" s="19"/>
      <c r="AP112" s="19"/>
      <c r="AQ112" s="19"/>
      <c r="AR112" s="19"/>
      <c r="AS112" s="19"/>
      <c r="AT112" s="19"/>
      <c r="AU112" s="19"/>
      <c r="AV112" s="1">
        <v>95</v>
      </c>
      <c r="AW112" s="9">
        <f t="shared" si="28"/>
        <v>0</v>
      </c>
      <c r="AX112" s="9">
        <f t="shared" si="19"/>
        <v>0</v>
      </c>
      <c r="AY112" s="9">
        <f t="shared" si="29"/>
        <v>0</v>
      </c>
      <c r="AZ112" s="9">
        <f t="shared" si="30"/>
        <v>0</v>
      </c>
      <c r="BA112" s="19"/>
      <c r="BB112" s="19"/>
      <c r="BC112" s="9">
        <f t="shared" si="31"/>
        <v>0</v>
      </c>
      <c r="BD112" s="9">
        <f t="shared" si="32"/>
        <v>0</v>
      </c>
    </row>
    <row r="113" spans="1:56">
      <c r="A113" s="3"/>
      <c r="B113" s="19"/>
      <c r="C113" s="19"/>
      <c r="D113" s="19"/>
      <c r="E113" s="19"/>
      <c r="F113" s="19"/>
      <c r="G113" s="19"/>
      <c r="H113" s="19"/>
      <c r="I113" s="1">
        <v>96</v>
      </c>
      <c r="J113" s="9">
        <f t="shared" si="20"/>
        <v>0</v>
      </c>
      <c r="K113" s="9">
        <f t="shared" si="21"/>
        <v>0</v>
      </c>
      <c r="L113" s="9">
        <f t="shared" si="33"/>
        <v>0</v>
      </c>
      <c r="M113" s="9">
        <f t="shared" si="22"/>
        <v>0</v>
      </c>
      <c r="N113" s="19"/>
      <c r="O113" s="19"/>
      <c r="P113" s="19"/>
      <c r="Q113" s="19"/>
      <c r="R113" s="19"/>
      <c r="S113" s="19"/>
      <c r="T113" s="19"/>
      <c r="U113" s="19"/>
      <c r="V113" s="1">
        <v>96</v>
      </c>
      <c r="W113" s="9">
        <f t="shared" si="34"/>
        <v>0</v>
      </c>
      <c r="X113" s="9">
        <f t="shared" si="23"/>
        <v>0</v>
      </c>
      <c r="Y113" s="9">
        <f t="shared" si="35"/>
        <v>0</v>
      </c>
      <c r="Z113" s="9">
        <f t="shared" si="24"/>
        <v>0</v>
      </c>
      <c r="AA113" s="19"/>
      <c r="AB113" s="19"/>
      <c r="AC113" s="19"/>
      <c r="AD113" s="19"/>
      <c r="AE113" s="19"/>
      <c r="AF113" s="19"/>
      <c r="AG113" s="19"/>
      <c r="AH113" s="19"/>
      <c r="AI113" s="1">
        <v>96</v>
      </c>
      <c r="AJ113" s="9">
        <f t="shared" si="25"/>
        <v>0</v>
      </c>
      <c r="AK113" s="9">
        <f t="shared" si="18"/>
        <v>0</v>
      </c>
      <c r="AL113" s="9">
        <f t="shared" si="26"/>
        <v>0</v>
      </c>
      <c r="AM113" s="9">
        <f t="shared" si="27"/>
        <v>0</v>
      </c>
      <c r="AN113" s="19"/>
      <c r="AO113" s="19"/>
      <c r="AP113" s="19"/>
      <c r="AQ113" s="19"/>
      <c r="AR113" s="19"/>
      <c r="AS113" s="19"/>
      <c r="AT113" s="19"/>
      <c r="AU113" s="19"/>
      <c r="AV113" s="1">
        <v>96</v>
      </c>
      <c r="AW113" s="9">
        <f t="shared" si="28"/>
        <v>0</v>
      </c>
      <c r="AX113" s="9">
        <f t="shared" si="19"/>
        <v>0</v>
      </c>
      <c r="AY113" s="9">
        <f t="shared" si="29"/>
        <v>0</v>
      </c>
      <c r="AZ113" s="9">
        <f t="shared" si="30"/>
        <v>0</v>
      </c>
      <c r="BA113" s="19"/>
      <c r="BB113" s="19"/>
      <c r="BC113" s="9">
        <f t="shared" si="31"/>
        <v>0</v>
      </c>
      <c r="BD113" s="9">
        <f t="shared" si="32"/>
        <v>0</v>
      </c>
    </row>
    <row r="114" spans="1:56">
      <c r="A114" s="3"/>
      <c r="B114" s="19"/>
      <c r="C114" s="19"/>
      <c r="D114" s="19"/>
      <c r="E114" s="19"/>
      <c r="F114" s="19"/>
      <c r="G114" s="19"/>
      <c r="H114" s="19"/>
      <c r="I114" s="1">
        <v>97</v>
      </c>
      <c r="J114" s="9">
        <f t="shared" si="20"/>
        <v>0</v>
      </c>
      <c r="K114" s="9">
        <f t="shared" si="21"/>
        <v>0</v>
      </c>
      <c r="L114" s="9">
        <f t="shared" si="33"/>
        <v>0</v>
      </c>
      <c r="M114" s="9">
        <f t="shared" si="22"/>
        <v>0</v>
      </c>
      <c r="N114" s="19"/>
      <c r="O114" s="19"/>
      <c r="P114" s="19"/>
      <c r="Q114" s="19"/>
      <c r="R114" s="19"/>
      <c r="S114" s="19"/>
      <c r="T114" s="19"/>
      <c r="U114" s="19"/>
      <c r="V114" s="1">
        <v>97</v>
      </c>
      <c r="W114" s="9">
        <f t="shared" si="34"/>
        <v>0</v>
      </c>
      <c r="X114" s="9">
        <f t="shared" si="23"/>
        <v>0</v>
      </c>
      <c r="Y114" s="9">
        <f t="shared" si="35"/>
        <v>0</v>
      </c>
      <c r="Z114" s="9">
        <f t="shared" si="24"/>
        <v>0</v>
      </c>
      <c r="AA114" s="19"/>
      <c r="AB114" s="19"/>
      <c r="AC114" s="19"/>
      <c r="AD114" s="19"/>
      <c r="AE114" s="19"/>
      <c r="AF114" s="19"/>
      <c r="AG114" s="19"/>
      <c r="AH114" s="19"/>
      <c r="AI114" s="1">
        <v>97</v>
      </c>
      <c r="AJ114" s="9">
        <f t="shared" si="25"/>
        <v>0</v>
      </c>
      <c r="AK114" s="9">
        <f t="shared" si="18"/>
        <v>0</v>
      </c>
      <c r="AL114" s="9">
        <f t="shared" si="26"/>
        <v>0</v>
      </c>
      <c r="AM114" s="9">
        <f t="shared" si="27"/>
        <v>0</v>
      </c>
      <c r="AN114" s="19"/>
      <c r="AO114" s="19"/>
      <c r="AP114" s="19"/>
      <c r="AQ114" s="19"/>
      <c r="AR114" s="19"/>
      <c r="AS114" s="19"/>
      <c r="AT114" s="19"/>
      <c r="AU114" s="19"/>
      <c r="AV114" s="1">
        <v>97</v>
      </c>
      <c r="AW114" s="9">
        <f t="shared" si="28"/>
        <v>0</v>
      </c>
      <c r="AX114" s="9">
        <f t="shared" si="19"/>
        <v>0</v>
      </c>
      <c r="AY114" s="9">
        <f t="shared" si="29"/>
        <v>0</v>
      </c>
      <c r="AZ114" s="9">
        <f t="shared" si="30"/>
        <v>0</v>
      </c>
      <c r="BA114" s="19"/>
      <c r="BB114" s="19"/>
      <c r="BC114" s="9">
        <f t="shared" si="31"/>
        <v>0</v>
      </c>
      <c r="BD114" s="9">
        <f t="shared" si="32"/>
        <v>0</v>
      </c>
    </row>
    <row r="115" spans="1:56">
      <c r="A115" s="3"/>
      <c r="B115" s="19"/>
      <c r="C115" s="19"/>
      <c r="D115" s="19"/>
      <c r="E115" s="19"/>
      <c r="F115" s="19"/>
      <c r="G115" s="19"/>
      <c r="H115" s="19"/>
      <c r="I115" s="1">
        <v>98</v>
      </c>
      <c r="J115" s="9">
        <f t="shared" si="20"/>
        <v>0</v>
      </c>
      <c r="K115" s="9">
        <f t="shared" si="21"/>
        <v>0</v>
      </c>
      <c r="L115" s="9">
        <f t="shared" si="33"/>
        <v>0</v>
      </c>
      <c r="M115" s="9">
        <f t="shared" si="22"/>
        <v>0</v>
      </c>
      <c r="N115" s="19"/>
      <c r="O115" s="19"/>
      <c r="P115" s="19"/>
      <c r="Q115" s="19"/>
      <c r="R115" s="19"/>
      <c r="S115" s="19"/>
      <c r="T115" s="19"/>
      <c r="U115" s="19"/>
      <c r="V115" s="1">
        <v>98</v>
      </c>
      <c r="W115" s="9">
        <f t="shared" si="34"/>
        <v>0</v>
      </c>
      <c r="X115" s="9">
        <f t="shared" si="23"/>
        <v>0</v>
      </c>
      <c r="Y115" s="9">
        <f t="shared" si="35"/>
        <v>0</v>
      </c>
      <c r="Z115" s="9">
        <f t="shared" si="24"/>
        <v>0</v>
      </c>
      <c r="AA115" s="19"/>
      <c r="AB115" s="19"/>
      <c r="AC115" s="19"/>
      <c r="AD115" s="19"/>
      <c r="AE115" s="19"/>
      <c r="AF115" s="19"/>
      <c r="AG115" s="19"/>
      <c r="AH115" s="19"/>
      <c r="AI115" s="1">
        <v>98</v>
      </c>
      <c r="AJ115" s="9">
        <f t="shared" si="25"/>
        <v>0</v>
      </c>
      <c r="AK115" s="9">
        <f t="shared" si="18"/>
        <v>0</v>
      </c>
      <c r="AL115" s="9">
        <f t="shared" si="26"/>
        <v>0</v>
      </c>
      <c r="AM115" s="9">
        <f t="shared" si="27"/>
        <v>0</v>
      </c>
      <c r="AN115" s="19"/>
      <c r="AO115" s="19"/>
      <c r="AP115" s="19"/>
      <c r="AQ115" s="19"/>
      <c r="AR115" s="19"/>
      <c r="AS115" s="19"/>
      <c r="AT115" s="19"/>
      <c r="AU115" s="19"/>
      <c r="AV115" s="1">
        <v>98</v>
      </c>
      <c r="AW115" s="9">
        <f t="shared" si="28"/>
        <v>0</v>
      </c>
      <c r="AX115" s="9">
        <f t="shared" si="19"/>
        <v>0</v>
      </c>
      <c r="AY115" s="9">
        <f t="shared" si="29"/>
        <v>0</v>
      </c>
      <c r="AZ115" s="9">
        <f t="shared" si="30"/>
        <v>0</v>
      </c>
      <c r="BA115" s="19"/>
      <c r="BB115" s="19"/>
      <c r="BC115" s="9">
        <f t="shared" si="31"/>
        <v>0</v>
      </c>
      <c r="BD115" s="9">
        <f t="shared" si="32"/>
        <v>0</v>
      </c>
    </row>
    <row r="116" spans="1:56">
      <c r="A116" s="3"/>
      <c r="B116" s="19"/>
      <c r="C116" s="19"/>
      <c r="D116" s="19"/>
      <c r="E116" s="19"/>
      <c r="F116" s="19"/>
      <c r="G116" s="19"/>
      <c r="H116" s="19"/>
      <c r="I116" s="1">
        <v>99</v>
      </c>
      <c r="J116" s="9">
        <f t="shared" si="20"/>
        <v>0</v>
      </c>
      <c r="K116" s="9">
        <f t="shared" si="21"/>
        <v>0</v>
      </c>
      <c r="L116" s="9">
        <f t="shared" si="33"/>
        <v>0</v>
      </c>
      <c r="M116" s="9">
        <f t="shared" si="22"/>
        <v>0</v>
      </c>
      <c r="N116" s="19"/>
      <c r="O116" s="19"/>
      <c r="P116" s="19"/>
      <c r="Q116" s="19"/>
      <c r="R116" s="19"/>
      <c r="S116" s="19"/>
      <c r="T116" s="19"/>
      <c r="U116" s="19"/>
      <c r="V116" s="1">
        <v>99</v>
      </c>
      <c r="W116" s="9">
        <f t="shared" si="34"/>
        <v>0</v>
      </c>
      <c r="X116" s="9">
        <f t="shared" si="23"/>
        <v>0</v>
      </c>
      <c r="Y116" s="9">
        <f t="shared" si="35"/>
        <v>0</v>
      </c>
      <c r="Z116" s="9">
        <f t="shared" si="24"/>
        <v>0</v>
      </c>
      <c r="AA116" s="19"/>
      <c r="AB116" s="19"/>
      <c r="AC116" s="19"/>
      <c r="AD116" s="19"/>
      <c r="AE116" s="19"/>
      <c r="AF116" s="19"/>
      <c r="AG116" s="19"/>
      <c r="AH116" s="19"/>
      <c r="AI116" s="1">
        <v>99</v>
      </c>
      <c r="AJ116" s="9">
        <f t="shared" si="25"/>
        <v>0</v>
      </c>
      <c r="AK116" s="9">
        <f t="shared" si="18"/>
        <v>0</v>
      </c>
      <c r="AL116" s="9">
        <f t="shared" si="26"/>
        <v>0</v>
      </c>
      <c r="AM116" s="9">
        <f t="shared" si="27"/>
        <v>0</v>
      </c>
      <c r="AN116" s="19"/>
      <c r="AO116" s="19"/>
      <c r="AP116" s="19"/>
      <c r="AQ116" s="19"/>
      <c r="AR116" s="19"/>
      <c r="AS116" s="19"/>
      <c r="AT116" s="19"/>
      <c r="AU116" s="19"/>
      <c r="AV116" s="1">
        <v>99</v>
      </c>
      <c r="AW116" s="9">
        <f t="shared" si="28"/>
        <v>0</v>
      </c>
      <c r="AX116" s="9">
        <f t="shared" si="19"/>
        <v>0</v>
      </c>
      <c r="AY116" s="9">
        <f t="shared" si="29"/>
        <v>0</v>
      </c>
      <c r="AZ116" s="9">
        <f t="shared" si="30"/>
        <v>0</v>
      </c>
      <c r="BA116" s="19"/>
      <c r="BB116" s="19"/>
      <c r="BC116" s="9">
        <f t="shared" si="31"/>
        <v>0</v>
      </c>
      <c r="BD116" s="9">
        <f t="shared" si="32"/>
        <v>0</v>
      </c>
    </row>
    <row r="117" spans="1:56">
      <c r="A117" s="3"/>
      <c r="B117" s="19"/>
      <c r="C117" s="19"/>
      <c r="D117" s="19"/>
      <c r="E117" s="19"/>
      <c r="F117" s="19"/>
      <c r="G117" s="19"/>
      <c r="H117" s="19"/>
      <c r="I117" s="1">
        <v>100</v>
      </c>
      <c r="J117" s="9">
        <f t="shared" si="20"/>
        <v>0</v>
      </c>
      <c r="K117" s="9">
        <f t="shared" si="21"/>
        <v>0</v>
      </c>
      <c r="L117" s="9">
        <f t="shared" si="33"/>
        <v>0</v>
      </c>
      <c r="M117" s="9">
        <f t="shared" si="22"/>
        <v>0</v>
      </c>
      <c r="N117" s="19"/>
      <c r="O117" s="19"/>
      <c r="P117" s="19"/>
      <c r="Q117" s="19"/>
      <c r="R117" s="19"/>
      <c r="S117" s="19"/>
      <c r="T117" s="19"/>
      <c r="U117" s="19"/>
      <c r="V117" s="1">
        <v>100</v>
      </c>
      <c r="W117" s="9">
        <f t="shared" si="34"/>
        <v>0</v>
      </c>
      <c r="X117" s="9">
        <f t="shared" si="23"/>
        <v>0</v>
      </c>
      <c r="Y117" s="9">
        <f t="shared" si="35"/>
        <v>0</v>
      </c>
      <c r="Z117" s="9">
        <f t="shared" si="24"/>
        <v>0</v>
      </c>
      <c r="AA117" s="19"/>
      <c r="AB117" s="19"/>
      <c r="AC117" s="19"/>
      <c r="AD117" s="19"/>
      <c r="AE117" s="19"/>
      <c r="AF117" s="19"/>
      <c r="AG117" s="19"/>
      <c r="AH117" s="19"/>
      <c r="AI117" s="1">
        <v>100</v>
      </c>
      <c r="AJ117" s="9">
        <f t="shared" si="25"/>
        <v>0</v>
      </c>
      <c r="AK117" s="9">
        <f t="shared" si="18"/>
        <v>0</v>
      </c>
      <c r="AL117" s="9">
        <f t="shared" si="26"/>
        <v>0</v>
      </c>
      <c r="AM117" s="9">
        <f t="shared" si="27"/>
        <v>0</v>
      </c>
      <c r="AN117" s="19"/>
      <c r="AO117" s="19"/>
      <c r="AP117" s="19"/>
      <c r="AQ117" s="19"/>
      <c r="AR117" s="19"/>
      <c r="AS117" s="19"/>
      <c r="AT117" s="19"/>
      <c r="AU117" s="19"/>
      <c r="AV117" s="1">
        <v>100</v>
      </c>
      <c r="AW117" s="9">
        <f t="shared" si="28"/>
        <v>0</v>
      </c>
      <c r="AX117" s="9">
        <f t="shared" si="19"/>
        <v>0</v>
      </c>
      <c r="AY117" s="9">
        <f t="shared" si="29"/>
        <v>0</v>
      </c>
      <c r="AZ117" s="9">
        <f t="shared" si="30"/>
        <v>0</v>
      </c>
      <c r="BA117" s="19"/>
      <c r="BB117" s="19"/>
      <c r="BC117" s="9">
        <f t="shared" si="31"/>
        <v>0</v>
      </c>
      <c r="BD117" s="9">
        <f t="shared" si="32"/>
        <v>0</v>
      </c>
    </row>
    <row r="118" spans="1:56">
      <c r="A118" s="3"/>
      <c r="B118" s="19"/>
      <c r="C118" s="19"/>
      <c r="D118" s="19"/>
      <c r="E118" s="19"/>
      <c r="F118" s="19"/>
      <c r="G118" s="19"/>
      <c r="H118" s="19"/>
      <c r="I118" s="1">
        <v>101</v>
      </c>
      <c r="J118" s="9">
        <f t="shared" si="20"/>
        <v>0</v>
      </c>
      <c r="K118" s="9">
        <f t="shared" si="21"/>
        <v>0</v>
      </c>
      <c r="L118" s="9">
        <f t="shared" si="33"/>
        <v>0</v>
      </c>
      <c r="M118" s="9">
        <f t="shared" si="22"/>
        <v>0</v>
      </c>
      <c r="N118" s="19"/>
      <c r="O118" s="19"/>
      <c r="P118" s="19"/>
      <c r="Q118" s="19"/>
      <c r="R118" s="19"/>
      <c r="S118" s="19"/>
      <c r="T118" s="19"/>
      <c r="U118" s="19"/>
      <c r="V118" s="1">
        <v>101</v>
      </c>
      <c r="W118" s="9">
        <f t="shared" si="34"/>
        <v>0</v>
      </c>
      <c r="X118" s="9">
        <f t="shared" si="23"/>
        <v>0</v>
      </c>
      <c r="Y118" s="9">
        <f t="shared" si="35"/>
        <v>0</v>
      </c>
      <c r="Z118" s="9">
        <f t="shared" si="24"/>
        <v>0</v>
      </c>
      <c r="AA118" s="19"/>
      <c r="AB118" s="19"/>
      <c r="AC118" s="19"/>
      <c r="AD118" s="19"/>
      <c r="AE118" s="19"/>
      <c r="AF118" s="19"/>
      <c r="AG118" s="19"/>
      <c r="AH118" s="19"/>
      <c r="AI118" s="1">
        <v>101</v>
      </c>
      <c r="AJ118" s="9">
        <f t="shared" si="25"/>
        <v>0</v>
      </c>
      <c r="AK118" s="9">
        <f t="shared" si="18"/>
        <v>0</v>
      </c>
      <c r="AL118" s="9">
        <f t="shared" si="26"/>
        <v>0</v>
      </c>
      <c r="AM118" s="9">
        <f t="shared" si="27"/>
        <v>0</v>
      </c>
      <c r="AN118" s="19"/>
      <c r="AO118" s="19"/>
      <c r="AP118" s="19"/>
      <c r="AQ118" s="19"/>
      <c r="AR118" s="19"/>
      <c r="AS118" s="19"/>
      <c r="AT118" s="19"/>
      <c r="AU118" s="19"/>
      <c r="AV118" s="1">
        <v>101</v>
      </c>
      <c r="AW118" s="9">
        <f t="shared" si="28"/>
        <v>0</v>
      </c>
      <c r="AX118" s="9">
        <f t="shared" si="19"/>
        <v>0</v>
      </c>
      <c r="AY118" s="9">
        <f t="shared" si="29"/>
        <v>0</v>
      </c>
      <c r="AZ118" s="9">
        <f t="shared" si="30"/>
        <v>0</v>
      </c>
      <c r="BA118" s="19"/>
      <c r="BB118" s="19"/>
      <c r="BC118" s="9">
        <f t="shared" si="31"/>
        <v>0</v>
      </c>
      <c r="BD118" s="9">
        <f t="shared" si="32"/>
        <v>0</v>
      </c>
    </row>
    <row r="119" spans="1:56">
      <c r="A119" s="3"/>
      <c r="B119" s="19"/>
      <c r="C119" s="19"/>
      <c r="D119" s="19"/>
      <c r="E119" s="19"/>
      <c r="F119" s="19"/>
      <c r="G119" s="19"/>
      <c r="H119" s="19"/>
      <c r="I119" s="1">
        <v>102</v>
      </c>
      <c r="J119" s="9">
        <f t="shared" si="20"/>
        <v>0</v>
      </c>
      <c r="K119" s="9">
        <f t="shared" si="21"/>
        <v>0</v>
      </c>
      <c r="L119" s="9">
        <f t="shared" si="33"/>
        <v>0</v>
      </c>
      <c r="M119" s="9">
        <f t="shared" si="22"/>
        <v>0</v>
      </c>
      <c r="N119" s="19"/>
      <c r="O119" s="19"/>
      <c r="P119" s="19"/>
      <c r="Q119" s="19"/>
      <c r="R119" s="19"/>
      <c r="S119" s="19"/>
      <c r="T119" s="19"/>
      <c r="U119" s="19"/>
      <c r="V119" s="1">
        <v>102</v>
      </c>
      <c r="W119" s="9">
        <f t="shared" si="34"/>
        <v>0</v>
      </c>
      <c r="X119" s="9">
        <f t="shared" si="23"/>
        <v>0</v>
      </c>
      <c r="Y119" s="9">
        <f t="shared" si="35"/>
        <v>0</v>
      </c>
      <c r="Z119" s="9">
        <f t="shared" si="24"/>
        <v>0</v>
      </c>
      <c r="AA119" s="19"/>
      <c r="AB119" s="19"/>
      <c r="AC119" s="19"/>
      <c r="AD119" s="19"/>
      <c r="AE119" s="19"/>
      <c r="AF119" s="19"/>
      <c r="AG119" s="19"/>
      <c r="AH119" s="19"/>
      <c r="AI119" s="1">
        <v>102</v>
      </c>
      <c r="AJ119" s="9">
        <f t="shared" si="25"/>
        <v>0</v>
      </c>
      <c r="AK119" s="9">
        <f t="shared" si="18"/>
        <v>0</v>
      </c>
      <c r="AL119" s="9">
        <f t="shared" si="26"/>
        <v>0</v>
      </c>
      <c r="AM119" s="9">
        <f t="shared" si="27"/>
        <v>0</v>
      </c>
      <c r="AN119" s="19"/>
      <c r="AO119" s="19"/>
      <c r="AP119" s="19"/>
      <c r="AQ119" s="19"/>
      <c r="AR119" s="19"/>
      <c r="AS119" s="19"/>
      <c r="AT119" s="19"/>
      <c r="AU119" s="19"/>
      <c r="AV119" s="1">
        <v>102</v>
      </c>
      <c r="AW119" s="9">
        <f t="shared" si="28"/>
        <v>0</v>
      </c>
      <c r="AX119" s="9">
        <f t="shared" si="19"/>
        <v>0</v>
      </c>
      <c r="AY119" s="9">
        <f t="shared" si="29"/>
        <v>0</v>
      </c>
      <c r="AZ119" s="9">
        <f t="shared" si="30"/>
        <v>0</v>
      </c>
      <c r="BA119" s="19"/>
      <c r="BB119" s="19"/>
      <c r="BC119" s="9">
        <f t="shared" si="31"/>
        <v>0</v>
      </c>
      <c r="BD119" s="9">
        <f t="shared" si="32"/>
        <v>0</v>
      </c>
    </row>
    <row r="120" spans="1:56">
      <c r="A120" s="3"/>
      <c r="B120" s="19"/>
      <c r="C120" s="19"/>
      <c r="D120" s="19"/>
      <c r="E120" s="19"/>
      <c r="F120" s="19"/>
      <c r="G120" s="19"/>
      <c r="H120" s="19"/>
      <c r="I120" s="1">
        <v>103</v>
      </c>
      <c r="J120" s="9">
        <f t="shared" si="20"/>
        <v>0</v>
      </c>
      <c r="K120" s="9">
        <f t="shared" si="21"/>
        <v>0</v>
      </c>
      <c r="L120" s="9">
        <f t="shared" si="33"/>
        <v>0</v>
      </c>
      <c r="M120" s="9">
        <f t="shared" si="22"/>
        <v>0</v>
      </c>
      <c r="N120" s="19"/>
      <c r="O120" s="19"/>
      <c r="P120" s="19"/>
      <c r="Q120" s="19"/>
      <c r="R120" s="19"/>
      <c r="S120" s="19"/>
      <c r="T120" s="19"/>
      <c r="U120" s="19"/>
      <c r="V120" s="1">
        <v>103</v>
      </c>
      <c r="W120" s="9">
        <f t="shared" si="34"/>
        <v>0</v>
      </c>
      <c r="X120" s="9">
        <f t="shared" si="23"/>
        <v>0</v>
      </c>
      <c r="Y120" s="9">
        <f t="shared" si="35"/>
        <v>0</v>
      </c>
      <c r="Z120" s="9">
        <f t="shared" si="24"/>
        <v>0</v>
      </c>
      <c r="AA120" s="19"/>
      <c r="AB120" s="19"/>
      <c r="AC120" s="19"/>
      <c r="AD120" s="19"/>
      <c r="AE120" s="19"/>
      <c r="AF120" s="19"/>
      <c r="AG120" s="19"/>
      <c r="AH120" s="19"/>
      <c r="AI120" s="1">
        <v>103</v>
      </c>
      <c r="AJ120" s="9">
        <f t="shared" si="25"/>
        <v>0</v>
      </c>
      <c r="AK120" s="9">
        <f t="shared" si="18"/>
        <v>0</v>
      </c>
      <c r="AL120" s="9">
        <f t="shared" si="26"/>
        <v>0</v>
      </c>
      <c r="AM120" s="9">
        <f t="shared" si="27"/>
        <v>0</v>
      </c>
      <c r="AN120" s="19"/>
      <c r="AO120" s="19"/>
      <c r="AP120" s="19"/>
      <c r="AQ120" s="19"/>
      <c r="AR120" s="19"/>
      <c r="AS120" s="19"/>
      <c r="AT120" s="19"/>
      <c r="AU120" s="19"/>
      <c r="AV120" s="1">
        <v>103</v>
      </c>
      <c r="AW120" s="9">
        <f t="shared" si="28"/>
        <v>0</v>
      </c>
      <c r="AX120" s="9">
        <f t="shared" si="19"/>
        <v>0</v>
      </c>
      <c r="AY120" s="9">
        <f t="shared" si="29"/>
        <v>0</v>
      </c>
      <c r="AZ120" s="9">
        <f t="shared" si="30"/>
        <v>0</v>
      </c>
      <c r="BA120" s="19"/>
      <c r="BB120" s="19"/>
      <c r="BC120" s="9">
        <f t="shared" si="31"/>
        <v>0</v>
      </c>
      <c r="BD120" s="9">
        <f t="shared" si="32"/>
        <v>0</v>
      </c>
    </row>
    <row r="121" spans="1:56">
      <c r="A121" s="3"/>
      <c r="B121" s="19"/>
      <c r="C121" s="19"/>
      <c r="D121" s="19"/>
      <c r="E121" s="19"/>
      <c r="F121" s="19"/>
      <c r="G121" s="19"/>
      <c r="H121" s="19"/>
      <c r="I121" s="1">
        <v>104</v>
      </c>
      <c r="J121" s="9">
        <f t="shared" si="20"/>
        <v>0</v>
      </c>
      <c r="K121" s="9">
        <f t="shared" si="21"/>
        <v>0</v>
      </c>
      <c r="L121" s="9">
        <f t="shared" si="33"/>
        <v>0</v>
      </c>
      <c r="M121" s="9">
        <f t="shared" si="22"/>
        <v>0</v>
      </c>
      <c r="N121" s="19"/>
      <c r="O121" s="19"/>
      <c r="P121" s="19"/>
      <c r="Q121" s="19"/>
      <c r="R121" s="19"/>
      <c r="S121" s="19"/>
      <c r="T121" s="19"/>
      <c r="U121" s="19"/>
      <c r="V121" s="1">
        <v>104</v>
      </c>
      <c r="W121" s="9">
        <f t="shared" si="34"/>
        <v>0</v>
      </c>
      <c r="X121" s="9">
        <f t="shared" si="23"/>
        <v>0</v>
      </c>
      <c r="Y121" s="9">
        <f t="shared" si="35"/>
        <v>0</v>
      </c>
      <c r="Z121" s="9">
        <f t="shared" si="24"/>
        <v>0</v>
      </c>
      <c r="AA121" s="19"/>
      <c r="AB121" s="19"/>
      <c r="AC121" s="19"/>
      <c r="AD121" s="19"/>
      <c r="AE121" s="19"/>
      <c r="AF121" s="19"/>
      <c r="AG121" s="19"/>
      <c r="AH121" s="19"/>
      <c r="AI121" s="1">
        <v>104</v>
      </c>
      <c r="AJ121" s="9">
        <f t="shared" si="25"/>
        <v>0</v>
      </c>
      <c r="AK121" s="9">
        <f t="shared" si="18"/>
        <v>0</v>
      </c>
      <c r="AL121" s="9">
        <f t="shared" si="26"/>
        <v>0</v>
      </c>
      <c r="AM121" s="9">
        <f t="shared" si="27"/>
        <v>0</v>
      </c>
      <c r="AN121" s="19"/>
      <c r="AO121" s="19"/>
      <c r="AP121" s="19"/>
      <c r="AQ121" s="19"/>
      <c r="AR121" s="19"/>
      <c r="AS121" s="19"/>
      <c r="AT121" s="19"/>
      <c r="AU121" s="19"/>
      <c r="AV121" s="1">
        <v>104</v>
      </c>
      <c r="AW121" s="9">
        <f t="shared" si="28"/>
        <v>0</v>
      </c>
      <c r="AX121" s="9">
        <f t="shared" si="19"/>
        <v>0</v>
      </c>
      <c r="AY121" s="9">
        <f t="shared" si="29"/>
        <v>0</v>
      </c>
      <c r="AZ121" s="9">
        <f t="shared" si="30"/>
        <v>0</v>
      </c>
      <c r="BA121" s="19"/>
      <c r="BB121" s="19"/>
      <c r="BC121" s="9">
        <f t="shared" si="31"/>
        <v>0</v>
      </c>
      <c r="BD121" s="9">
        <f t="shared" si="32"/>
        <v>0</v>
      </c>
    </row>
    <row r="122" spans="1:56">
      <c r="A122" s="3"/>
      <c r="B122" s="19"/>
      <c r="C122" s="19"/>
      <c r="D122" s="19"/>
      <c r="E122" s="19"/>
      <c r="F122" s="19"/>
      <c r="G122" s="19"/>
      <c r="H122" s="19"/>
      <c r="I122" s="1">
        <v>105</v>
      </c>
      <c r="J122" s="9">
        <f t="shared" si="20"/>
        <v>0</v>
      </c>
      <c r="K122" s="9">
        <f t="shared" si="21"/>
        <v>0</v>
      </c>
      <c r="L122" s="9">
        <f t="shared" si="33"/>
        <v>0</v>
      </c>
      <c r="M122" s="9">
        <f t="shared" si="22"/>
        <v>0</v>
      </c>
      <c r="N122" s="19"/>
      <c r="O122" s="19"/>
      <c r="P122" s="19"/>
      <c r="Q122" s="19"/>
      <c r="R122" s="19"/>
      <c r="S122" s="19"/>
      <c r="T122" s="19"/>
      <c r="U122" s="19"/>
      <c r="V122" s="1">
        <v>105</v>
      </c>
      <c r="W122" s="9">
        <f t="shared" si="34"/>
        <v>0</v>
      </c>
      <c r="X122" s="9">
        <f t="shared" si="23"/>
        <v>0</v>
      </c>
      <c r="Y122" s="9">
        <f t="shared" si="35"/>
        <v>0</v>
      </c>
      <c r="Z122" s="9">
        <f t="shared" si="24"/>
        <v>0</v>
      </c>
      <c r="AA122" s="19"/>
      <c r="AB122" s="19"/>
      <c r="AC122" s="19"/>
      <c r="AD122" s="19"/>
      <c r="AE122" s="19"/>
      <c r="AF122" s="19"/>
      <c r="AG122" s="19"/>
      <c r="AH122" s="19"/>
      <c r="AI122" s="1">
        <v>105</v>
      </c>
      <c r="AJ122" s="9">
        <f t="shared" si="25"/>
        <v>0</v>
      </c>
      <c r="AK122" s="9">
        <f t="shared" si="18"/>
        <v>0</v>
      </c>
      <c r="AL122" s="9">
        <f t="shared" si="26"/>
        <v>0</v>
      </c>
      <c r="AM122" s="9">
        <f t="shared" si="27"/>
        <v>0</v>
      </c>
      <c r="AN122" s="19"/>
      <c r="AO122" s="19"/>
      <c r="AP122" s="19"/>
      <c r="AQ122" s="19"/>
      <c r="AR122" s="19"/>
      <c r="AS122" s="19"/>
      <c r="AT122" s="19"/>
      <c r="AU122" s="19"/>
      <c r="AV122" s="1">
        <v>105</v>
      </c>
      <c r="AW122" s="9">
        <f t="shared" si="28"/>
        <v>0</v>
      </c>
      <c r="AX122" s="9">
        <f t="shared" si="19"/>
        <v>0</v>
      </c>
      <c r="AY122" s="9">
        <f t="shared" si="29"/>
        <v>0</v>
      </c>
      <c r="AZ122" s="9">
        <f t="shared" si="30"/>
        <v>0</v>
      </c>
      <c r="BA122" s="19"/>
      <c r="BB122" s="19"/>
      <c r="BC122" s="9">
        <f t="shared" si="31"/>
        <v>0</v>
      </c>
      <c r="BD122" s="9">
        <f t="shared" si="32"/>
        <v>0</v>
      </c>
    </row>
    <row r="123" spans="1:56">
      <c r="A123" s="3"/>
      <c r="B123" s="19"/>
      <c r="C123" s="19"/>
      <c r="D123" s="19"/>
      <c r="E123" s="19"/>
      <c r="F123" s="19"/>
      <c r="G123" s="19"/>
      <c r="H123" s="19"/>
      <c r="I123" s="1">
        <v>106</v>
      </c>
      <c r="J123" s="9">
        <f t="shared" si="20"/>
        <v>0</v>
      </c>
      <c r="K123" s="9">
        <f t="shared" si="21"/>
        <v>0</v>
      </c>
      <c r="L123" s="9">
        <f t="shared" si="33"/>
        <v>0</v>
      </c>
      <c r="M123" s="9">
        <f t="shared" si="22"/>
        <v>0</v>
      </c>
      <c r="N123" s="19"/>
      <c r="O123" s="19"/>
      <c r="P123" s="19"/>
      <c r="Q123" s="19"/>
      <c r="R123" s="19"/>
      <c r="S123" s="19"/>
      <c r="T123" s="19"/>
      <c r="U123" s="19"/>
      <c r="V123" s="1">
        <v>106</v>
      </c>
      <c r="W123" s="9">
        <f t="shared" si="34"/>
        <v>0</v>
      </c>
      <c r="X123" s="9">
        <f t="shared" si="23"/>
        <v>0</v>
      </c>
      <c r="Y123" s="9">
        <f t="shared" si="35"/>
        <v>0</v>
      </c>
      <c r="Z123" s="9">
        <f t="shared" si="24"/>
        <v>0</v>
      </c>
      <c r="AA123" s="19"/>
      <c r="AB123" s="19"/>
      <c r="AC123" s="19"/>
      <c r="AD123" s="19"/>
      <c r="AE123" s="19"/>
      <c r="AF123" s="19"/>
      <c r="AG123" s="19"/>
      <c r="AH123" s="19"/>
      <c r="AI123" s="1">
        <v>106</v>
      </c>
      <c r="AJ123" s="9">
        <f t="shared" si="25"/>
        <v>0</v>
      </c>
      <c r="AK123" s="9">
        <f t="shared" si="18"/>
        <v>0</v>
      </c>
      <c r="AL123" s="9">
        <f t="shared" si="26"/>
        <v>0</v>
      </c>
      <c r="AM123" s="9">
        <f t="shared" si="27"/>
        <v>0</v>
      </c>
      <c r="AN123" s="19"/>
      <c r="AO123" s="19"/>
      <c r="AP123" s="19"/>
      <c r="AQ123" s="19"/>
      <c r="AR123" s="19"/>
      <c r="AS123" s="19"/>
      <c r="AT123" s="19"/>
      <c r="AU123" s="19"/>
      <c r="AV123" s="1">
        <v>106</v>
      </c>
      <c r="AW123" s="9">
        <f t="shared" si="28"/>
        <v>0</v>
      </c>
      <c r="AX123" s="9">
        <f t="shared" si="19"/>
        <v>0</v>
      </c>
      <c r="AY123" s="9">
        <f t="shared" si="29"/>
        <v>0</v>
      </c>
      <c r="AZ123" s="9">
        <f t="shared" si="30"/>
        <v>0</v>
      </c>
      <c r="BA123" s="19"/>
      <c r="BB123" s="19"/>
      <c r="BC123" s="9">
        <f t="shared" si="31"/>
        <v>0</v>
      </c>
      <c r="BD123" s="9">
        <f t="shared" si="32"/>
        <v>0</v>
      </c>
    </row>
    <row r="124" spans="1:56">
      <c r="A124" s="3"/>
      <c r="B124" s="19"/>
      <c r="C124" s="19"/>
      <c r="D124" s="19"/>
      <c r="E124" s="19"/>
      <c r="F124" s="19"/>
      <c r="G124" s="19"/>
      <c r="H124" s="19"/>
      <c r="I124" s="1">
        <v>107</v>
      </c>
      <c r="J124" s="9">
        <f t="shared" si="20"/>
        <v>0</v>
      </c>
      <c r="K124" s="9">
        <f t="shared" si="21"/>
        <v>0</v>
      </c>
      <c r="L124" s="9">
        <f t="shared" si="33"/>
        <v>0</v>
      </c>
      <c r="M124" s="9">
        <f t="shared" si="22"/>
        <v>0</v>
      </c>
      <c r="N124" s="19"/>
      <c r="O124" s="19"/>
      <c r="P124" s="19"/>
      <c r="Q124" s="19"/>
      <c r="R124" s="19"/>
      <c r="S124" s="19"/>
      <c r="T124" s="19"/>
      <c r="U124" s="19"/>
      <c r="V124" s="1">
        <v>107</v>
      </c>
      <c r="W124" s="9">
        <f t="shared" si="34"/>
        <v>0</v>
      </c>
      <c r="X124" s="9">
        <f t="shared" si="23"/>
        <v>0</v>
      </c>
      <c r="Y124" s="9">
        <f t="shared" si="35"/>
        <v>0</v>
      </c>
      <c r="Z124" s="9">
        <f t="shared" si="24"/>
        <v>0</v>
      </c>
      <c r="AA124" s="19"/>
      <c r="AB124" s="19"/>
      <c r="AC124" s="19"/>
      <c r="AD124" s="19"/>
      <c r="AE124" s="19"/>
      <c r="AF124" s="19"/>
      <c r="AG124" s="19"/>
      <c r="AH124" s="19"/>
      <c r="AI124" s="1">
        <v>107</v>
      </c>
      <c r="AJ124" s="9">
        <f t="shared" si="25"/>
        <v>0</v>
      </c>
      <c r="AK124" s="9">
        <f t="shared" si="18"/>
        <v>0</v>
      </c>
      <c r="AL124" s="9">
        <f t="shared" si="26"/>
        <v>0</v>
      </c>
      <c r="AM124" s="9">
        <f t="shared" si="27"/>
        <v>0</v>
      </c>
      <c r="AN124" s="19"/>
      <c r="AO124" s="19"/>
      <c r="AP124" s="19"/>
      <c r="AQ124" s="19"/>
      <c r="AR124" s="19"/>
      <c r="AS124" s="19"/>
      <c r="AT124" s="19"/>
      <c r="AU124" s="19"/>
      <c r="AV124" s="1">
        <v>107</v>
      </c>
      <c r="AW124" s="9">
        <f t="shared" si="28"/>
        <v>0</v>
      </c>
      <c r="AX124" s="9">
        <f t="shared" si="19"/>
        <v>0</v>
      </c>
      <c r="AY124" s="9">
        <f t="shared" si="29"/>
        <v>0</v>
      </c>
      <c r="AZ124" s="9">
        <f t="shared" si="30"/>
        <v>0</v>
      </c>
      <c r="BA124" s="19"/>
      <c r="BB124" s="19"/>
      <c r="BC124" s="9">
        <f t="shared" si="31"/>
        <v>0</v>
      </c>
      <c r="BD124" s="9">
        <f t="shared" si="32"/>
        <v>0</v>
      </c>
    </row>
    <row r="125" spans="1:56">
      <c r="A125" s="3"/>
      <c r="B125" s="19"/>
      <c r="C125" s="19"/>
      <c r="D125" s="19"/>
      <c r="E125" s="19"/>
      <c r="F125" s="19"/>
      <c r="G125" s="19"/>
      <c r="H125" s="19"/>
      <c r="I125" s="1">
        <v>108</v>
      </c>
      <c r="J125" s="9">
        <f t="shared" si="20"/>
        <v>0</v>
      </c>
      <c r="K125" s="9">
        <f t="shared" si="21"/>
        <v>0</v>
      </c>
      <c r="L125" s="9">
        <f t="shared" si="33"/>
        <v>0</v>
      </c>
      <c r="M125" s="9">
        <f t="shared" si="22"/>
        <v>0</v>
      </c>
      <c r="N125" s="19"/>
      <c r="O125" s="19"/>
      <c r="P125" s="19"/>
      <c r="Q125" s="19"/>
      <c r="R125" s="19"/>
      <c r="S125" s="19"/>
      <c r="T125" s="19"/>
      <c r="U125" s="19"/>
      <c r="V125" s="1">
        <v>108</v>
      </c>
      <c r="W125" s="9">
        <f t="shared" si="34"/>
        <v>0</v>
      </c>
      <c r="X125" s="9">
        <f t="shared" si="23"/>
        <v>0</v>
      </c>
      <c r="Y125" s="9">
        <f t="shared" si="35"/>
        <v>0</v>
      </c>
      <c r="Z125" s="9">
        <f t="shared" si="24"/>
        <v>0</v>
      </c>
      <c r="AA125" s="19"/>
      <c r="AB125" s="19"/>
      <c r="AC125" s="19"/>
      <c r="AD125" s="19"/>
      <c r="AE125" s="19"/>
      <c r="AF125" s="19"/>
      <c r="AG125" s="19"/>
      <c r="AH125" s="19"/>
      <c r="AI125" s="1">
        <v>108</v>
      </c>
      <c r="AJ125" s="9">
        <f t="shared" si="25"/>
        <v>0</v>
      </c>
      <c r="AK125" s="9">
        <f t="shared" si="18"/>
        <v>0</v>
      </c>
      <c r="AL125" s="9">
        <f t="shared" si="26"/>
        <v>0</v>
      </c>
      <c r="AM125" s="9">
        <f t="shared" si="27"/>
        <v>0</v>
      </c>
      <c r="AN125" s="19"/>
      <c r="AO125" s="19"/>
      <c r="AP125" s="19"/>
      <c r="AQ125" s="19"/>
      <c r="AR125" s="19"/>
      <c r="AS125" s="19"/>
      <c r="AT125" s="19"/>
      <c r="AU125" s="19"/>
      <c r="AV125" s="1">
        <v>108</v>
      </c>
      <c r="AW125" s="9">
        <f t="shared" si="28"/>
        <v>0</v>
      </c>
      <c r="AX125" s="9">
        <f t="shared" si="19"/>
        <v>0</v>
      </c>
      <c r="AY125" s="9">
        <f t="shared" si="29"/>
        <v>0</v>
      </c>
      <c r="AZ125" s="9">
        <f t="shared" si="30"/>
        <v>0</v>
      </c>
      <c r="BA125" s="19"/>
      <c r="BB125" s="19"/>
      <c r="BC125" s="9">
        <f t="shared" si="31"/>
        <v>0</v>
      </c>
      <c r="BD125" s="9">
        <f t="shared" si="32"/>
        <v>0</v>
      </c>
    </row>
    <row r="126" spans="1:56">
      <c r="A126" s="3"/>
      <c r="B126" s="19"/>
      <c r="C126" s="19"/>
      <c r="D126" s="19"/>
      <c r="E126" s="19"/>
      <c r="F126" s="19"/>
      <c r="G126" s="19"/>
      <c r="H126" s="19"/>
      <c r="I126" s="1">
        <v>109</v>
      </c>
      <c r="J126" s="9">
        <f t="shared" si="20"/>
        <v>0</v>
      </c>
      <c r="K126" s="9">
        <f t="shared" si="21"/>
        <v>0</v>
      </c>
      <c r="L126" s="9">
        <f t="shared" si="33"/>
        <v>0</v>
      </c>
      <c r="M126" s="9">
        <f t="shared" si="22"/>
        <v>0</v>
      </c>
      <c r="N126" s="19"/>
      <c r="O126" s="19"/>
      <c r="P126" s="19"/>
      <c r="Q126" s="19"/>
      <c r="R126" s="19"/>
      <c r="S126" s="19"/>
      <c r="T126" s="19"/>
      <c r="U126" s="19"/>
      <c r="V126" s="1">
        <v>109</v>
      </c>
      <c r="W126" s="9">
        <f t="shared" si="34"/>
        <v>0</v>
      </c>
      <c r="X126" s="9">
        <f t="shared" si="23"/>
        <v>0</v>
      </c>
      <c r="Y126" s="9">
        <f t="shared" si="35"/>
        <v>0</v>
      </c>
      <c r="Z126" s="9">
        <f t="shared" si="24"/>
        <v>0</v>
      </c>
      <c r="AA126" s="19"/>
      <c r="AB126" s="19"/>
      <c r="AC126" s="19"/>
      <c r="AD126" s="19"/>
      <c r="AE126" s="19"/>
      <c r="AF126" s="19"/>
      <c r="AG126" s="19"/>
      <c r="AH126" s="19"/>
      <c r="AI126" s="1">
        <v>109</v>
      </c>
      <c r="AJ126" s="9">
        <f t="shared" si="25"/>
        <v>0</v>
      </c>
      <c r="AK126" s="9">
        <f t="shared" si="18"/>
        <v>0</v>
      </c>
      <c r="AL126" s="9">
        <f t="shared" si="26"/>
        <v>0</v>
      </c>
      <c r="AM126" s="9">
        <f t="shared" si="27"/>
        <v>0</v>
      </c>
      <c r="AN126" s="19"/>
      <c r="AO126" s="19"/>
      <c r="AP126" s="19"/>
      <c r="AQ126" s="19"/>
      <c r="AR126" s="19"/>
      <c r="AS126" s="19"/>
      <c r="AT126" s="19"/>
      <c r="AU126" s="19"/>
      <c r="AV126" s="1">
        <v>109</v>
      </c>
      <c r="AW126" s="9">
        <f t="shared" si="28"/>
        <v>0</v>
      </c>
      <c r="AX126" s="9">
        <f t="shared" si="19"/>
        <v>0</v>
      </c>
      <c r="AY126" s="9">
        <f t="shared" si="29"/>
        <v>0</v>
      </c>
      <c r="AZ126" s="9">
        <f t="shared" si="30"/>
        <v>0</v>
      </c>
      <c r="BA126" s="19"/>
      <c r="BB126" s="19"/>
      <c r="BC126" s="9">
        <f t="shared" si="31"/>
        <v>0</v>
      </c>
      <c r="BD126" s="9">
        <f t="shared" si="32"/>
        <v>0</v>
      </c>
    </row>
    <row r="127" spans="1:56">
      <c r="A127" s="3"/>
      <c r="B127" s="19"/>
      <c r="C127" s="19"/>
      <c r="D127" s="19"/>
      <c r="E127" s="19"/>
      <c r="F127" s="19"/>
      <c r="G127" s="19"/>
      <c r="H127" s="19"/>
      <c r="I127" s="1">
        <v>110</v>
      </c>
      <c r="J127" s="9">
        <f t="shared" si="20"/>
        <v>0</v>
      </c>
      <c r="K127" s="9">
        <f t="shared" si="21"/>
        <v>0</v>
      </c>
      <c r="L127" s="9">
        <f t="shared" si="33"/>
        <v>0</v>
      </c>
      <c r="M127" s="9">
        <f t="shared" si="22"/>
        <v>0</v>
      </c>
      <c r="N127" s="19"/>
      <c r="O127" s="19"/>
      <c r="P127" s="19"/>
      <c r="Q127" s="19"/>
      <c r="R127" s="19"/>
      <c r="S127" s="19"/>
      <c r="T127" s="19"/>
      <c r="U127" s="19"/>
      <c r="V127" s="1">
        <v>110</v>
      </c>
      <c r="W127" s="9">
        <f t="shared" si="34"/>
        <v>0</v>
      </c>
      <c r="X127" s="9">
        <f t="shared" si="23"/>
        <v>0</v>
      </c>
      <c r="Y127" s="9">
        <f t="shared" si="35"/>
        <v>0</v>
      </c>
      <c r="Z127" s="9">
        <f t="shared" si="24"/>
        <v>0</v>
      </c>
      <c r="AA127" s="19"/>
      <c r="AB127" s="19"/>
      <c r="AC127" s="19"/>
      <c r="AD127" s="19"/>
      <c r="AE127" s="19"/>
      <c r="AF127" s="19"/>
      <c r="AG127" s="19"/>
      <c r="AH127" s="19"/>
      <c r="AI127" s="1">
        <v>110</v>
      </c>
      <c r="AJ127" s="9">
        <f t="shared" si="25"/>
        <v>0</v>
      </c>
      <c r="AK127" s="9">
        <f t="shared" si="18"/>
        <v>0</v>
      </c>
      <c r="AL127" s="9">
        <f t="shared" si="26"/>
        <v>0</v>
      </c>
      <c r="AM127" s="9">
        <f t="shared" si="27"/>
        <v>0</v>
      </c>
      <c r="AN127" s="19"/>
      <c r="AO127" s="19"/>
      <c r="AP127" s="19"/>
      <c r="AQ127" s="19"/>
      <c r="AR127" s="19"/>
      <c r="AS127" s="19"/>
      <c r="AT127" s="19"/>
      <c r="AU127" s="19"/>
      <c r="AV127" s="1">
        <v>110</v>
      </c>
      <c r="AW127" s="9">
        <f t="shared" si="28"/>
        <v>0</v>
      </c>
      <c r="AX127" s="9">
        <f t="shared" si="19"/>
        <v>0</v>
      </c>
      <c r="AY127" s="9">
        <f t="shared" si="29"/>
        <v>0</v>
      </c>
      <c r="AZ127" s="9">
        <f t="shared" si="30"/>
        <v>0</v>
      </c>
      <c r="BA127" s="19"/>
      <c r="BB127" s="19"/>
      <c r="BC127" s="9">
        <f t="shared" si="31"/>
        <v>0</v>
      </c>
      <c r="BD127" s="9">
        <f t="shared" si="32"/>
        <v>0</v>
      </c>
    </row>
    <row r="128" spans="1:56">
      <c r="A128" s="3"/>
      <c r="B128" s="19"/>
      <c r="C128" s="19"/>
      <c r="D128" s="19"/>
      <c r="E128" s="19"/>
      <c r="F128" s="19"/>
      <c r="G128" s="19"/>
      <c r="H128" s="19"/>
      <c r="I128" s="1">
        <v>111</v>
      </c>
      <c r="J128" s="9">
        <f t="shared" si="20"/>
        <v>0</v>
      </c>
      <c r="K128" s="9">
        <f t="shared" si="21"/>
        <v>0</v>
      </c>
      <c r="L128" s="9">
        <f t="shared" si="33"/>
        <v>0</v>
      </c>
      <c r="M128" s="9">
        <f t="shared" si="22"/>
        <v>0</v>
      </c>
      <c r="N128" s="19"/>
      <c r="O128" s="19"/>
      <c r="P128" s="19"/>
      <c r="Q128" s="19"/>
      <c r="R128" s="19"/>
      <c r="S128" s="19"/>
      <c r="T128" s="19"/>
      <c r="U128" s="19"/>
      <c r="V128" s="1">
        <v>111</v>
      </c>
      <c r="W128" s="9">
        <f t="shared" si="34"/>
        <v>0</v>
      </c>
      <c r="X128" s="9">
        <f t="shared" si="23"/>
        <v>0</v>
      </c>
      <c r="Y128" s="9">
        <f t="shared" si="35"/>
        <v>0</v>
      </c>
      <c r="Z128" s="9">
        <f t="shared" si="24"/>
        <v>0</v>
      </c>
      <c r="AA128" s="19"/>
      <c r="AB128" s="19"/>
      <c r="AC128" s="19"/>
      <c r="AD128" s="19"/>
      <c r="AE128" s="19"/>
      <c r="AF128" s="19"/>
      <c r="AG128" s="19"/>
      <c r="AH128" s="19"/>
      <c r="AI128" s="1">
        <v>111</v>
      </c>
      <c r="AJ128" s="9">
        <f t="shared" si="25"/>
        <v>0</v>
      </c>
      <c r="AK128" s="9">
        <f t="shared" si="18"/>
        <v>0</v>
      </c>
      <c r="AL128" s="9">
        <f t="shared" si="26"/>
        <v>0</v>
      </c>
      <c r="AM128" s="9">
        <f t="shared" si="27"/>
        <v>0</v>
      </c>
      <c r="AN128" s="19"/>
      <c r="AO128" s="19"/>
      <c r="AP128" s="19"/>
      <c r="AQ128" s="19"/>
      <c r="AR128" s="19"/>
      <c r="AS128" s="19"/>
      <c r="AT128" s="19"/>
      <c r="AU128" s="19"/>
      <c r="AV128" s="1">
        <v>111</v>
      </c>
      <c r="AW128" s="9">
        <f t="shared" si="28"/>
        <v>0</v>
      </c>
      <c r="AX128" s="9">
        <f t="shared" si="19"/>
        <v>0</v>
      </c>
      <c r="AY128" s="9">
        <f t="shared" si="29"/>
        <v>0</v>
      </c>
      <c r="AZ128" s="9">
        <f t="shared" si="30"/>
        <v>0</v>
      </c>
      <c r="BA128" s="19"/>
      <c r="BB128" s="19"/>
      <c r="BC128" s="9">
        <f t="shared" si="31"/>
        <v>0</v>
      </c>
      <c r="BD128" s="9">
        <f t="shared" si="32"/>
        <v>0</v>
      </c>
    </row>
    <row r="129" spans="1:56">
      <c r="A129" s="3"/>
      <c r="B129" s="19"/>
      <c r="C129" s="19"/>
      <c r="D129" s="19"/>
      <c r="E129" s="19"/>
      <c r="F129" s="19"/>
      <c r="G129" s="19"/>
      <c r="H129" s="19"/>
      <c r="I129" s="1">
        <v>112</v>
      </c>
      <c r="J129" s="9">
        <f t="shared" si="20"/>
        <v>0</v>
      </c>
      <c r="K129" s="9">
        <f t="shared" si="21"/>
        <v>0</v>
      </c>
      <c r="L129" s="9">
        <f t="shared" si="33"/>
        <v>0</v>
      </c>
      <c r="M129" s="9">
        <f t="shared" si="22"/>
        <v>0</v>
      </c>
      <c r="N129" s="19"/>
      <c r="O129" s="19"/>
      <c r="P129" s="19"/>
      <c r="Q129" s="19"/>
      <c r="R129" s="19"/>
      <c r="S129" s="19"/>
      <c r="T129" s="19"/>
      <c r="U129" s="19"/>
      <c r="V129" s="1">
        <v>112</v>
      </c>
      <c r="W129" s="9">
        <f t="shared" si="34"/>
        <v>0</v>
      </c>
      <c r="X129" s="9">
        <f t="shared" si="23"/>
        <v>0</v>
      </c>
      <c r="Y129" s="9">
        <f t="shared" si="35"/>
        <v>0</v>
      </c>
      <c r="Z129" s="9">
        <f t="shared" si="24"/>
        <v>0</v>
      </c>
      <c r="AA129" s="19"/>
      <c r="AB129" s="19"/>
      <c r="AC129" s="19"/>
      <c r="AD129" s="19"/>
      <c r="AE129" s="19"/>
      <c r="AF129" s="19"/>
      <c r="AG129" s="19"/>
      <c r="AH129" s="19"/>
      <c r="AI129" s="1">
        <v>112</v>
      </c>
      <c r="AJ129" s="9">
        <f t="shared" si="25"/>
        <v>0</v>
      </c>
      <c r="AK129" s="9">
        <f t="shared" si="18"/>
        <v>0</v>
      </c>
      <c r="AL129" s="9">
        <f t="shared" si="26"/>
        <v>0</v>
      </c>
      <c r="AM129" s="9">
        <f t="shared" si="27"/>
        <v>0</v>
      </c>
      <c r="AN129" s="19"/>
      <c r="AO129" s="19"/>
      <c r="AP129" s="19"/>
      <c r="AQ129" s="19"/>
      <c r="AR129" s="19"/>
      <c r="AS129" s="19"/>
      <c r="AT129" s="19"/>
      <c r="AU129" s="19"/>
      <c r="AV129" s="1">
        <v>112</v>
      </c>
      <c r="AW129" s="9">
        <f t="shared" si="28"/>
        <v>0</v>
      </c>
      <c r="AX129" s="9">
        <f t="shared" si="19"/>
        <v>0</v>
      </c>
      <c r="AY129" s="9">
        <f t="shared" si="29"/>
        <v>0</v>
      </c>
      <c r="AZ129" s="9">
        <f t="shared" si="30"/>
        <v>0</v>
      </c>
      <c r="BA129" s="19"/>
      <c r="BB129" s="19"/>
      <c r="BC129" s="9">
        <f t="shared" si="31"/>
        <v>0</v>
      </c>
      <c r="BD129" s="9">
        <f t="shared" si="32"/>
        <v>0</v>
      </c>
    </row>
    <row r="130" spans="1:56">
      <c r="A130" s="3"/>
      <c r="B130" s="19"/>
      <c r="C130" s="19"/>
      <c r="D130" s="19"/>
      <c r="E130" s="19"/>
      <c r="F130" s="19"/>
      <c r="G130" s="19"/>
      <c r="H130" s="19"/>
      <c r="I130" s="1">
        <v>113</v>
      </c>
      <c r="J130" s="9">
        <f t="shared" si="20"/>
        <v>0</v>
      </c>
      <c r="K130" s="9">
        <f t="shared" si="21"/>
        <v>0</v>
      </c>
      <c r="L130" s="9">
        <f t="shared" si="33"/>
        <v>0</v>
      </c>
      <c r="M130" s="9">
        <f t="shared" si="22"/>
        <v>0</v>
      </c>
      <c r="N130" s="19"/>
      <c r="O130" s="19"/>
      <c r="P130" s="19"/>
      <c r="Q130" s="19"/>
      <c r="R130" s="19"/>
      <c r="S130" s="19"/>
      <c r="T130" s="19"/>
      <c r="U130" s="19"/>
      <c r="V130" s="1">
        <v>113</v>
      </c>
      <c r="W130" s="9">
        <f t="shared" si="34"/>
        <v>0</v>
      </c>
      <c r="X130" s="9">
        <f t="shared" si="23"/>
        <v>0</v>
      </c>
      <c r="Y130" s="9">
        <f t="shared" si="35"/>
        <v>0</v>
      </c>
      <c r="Z130" s="9">
        <f t="shared" si="24"/>
        <v>0</v>
      </c>
      <c r="AA130" s="19"/>
      <c r="AB130" s="19"/>
      <c r="AC130" s="19"/>
      <c r="AD130" s="19"/>
      <c r="AE130" s="19"/>
      <c r="AF130" s="19"/>
      <c r="AG130" s="19"/>
      <c r="AH130" s="19"/>
      <c r="AI130" s="1">
        <v>113</v>
      </c>
      <c r="AJ130" s="9">
        <f t="shared" si="25"/>
        <v>0</v>
      </c>
      <c r="AK130" s="9">
        <f t="shared" si="18"/>
        <v>0</v>
      </c>
      <c r="AL130" s="9">
        <f t="shared" si="26"/>
        <v>0</v>
      </c>
      <c r="AM130" s="9">
        <f t="shared" si="27"/>
        <v>0</v>
      </c>
      <c r="AN130" s="19"/>
      <c r="AO130" s="19"/>
      <c r="AP130" s="19"/>
      <c r="AQ130" s="19"/>
      <c r="AR130" s="19"/>
      <c r="AS130" s="19"/>
      <c r="AT130" s="19"/>
      <c r="AU130" s="19"/>
      <c r="AV130" s="1">
        <v>113</v>
      </c>
      <c r="AW130" s="9">
        <f t="shared" si="28"/>
        <v>0</v>
      </c>
      <c r="AX130" s="9">
        <f t="shared" si="19"/>
        <v>0</v>
      </c>
      <c r="AY130" s="9">
        <f t="shared" si="29"/>
        <v>0</v>
      </c>
      <c r="AZ130" s="9">
        <f t="shared" si="30"/>
        <v>0</v>
      </c>
      <c r="BA130" s="19"/>
      <c r="BB130" s="19"/>
      <c r="BC130" s="9">
        <f t="shared" si="31"/>
        <v>0</v>
      </c>
      <c r="BD130" s="9">
        <f t="shared" si="32"/>
        <v>0</v>
      </c>
    </row>
    <row r="131" spans="1:56">
      <c r="A131" s="3"/>
      <c r="B131" s="19"/>
      <c r="C131" s="19"/>
      <c r="D131" s="19"/>
      <c r="E131" s="19"/>
      <c r="F131" s="19"/>
      <c r="G131" s="19"/>
      <c r="H131" s="19"/>
      <c r="I131" s="1">
        <v>114</v>
      </c>
      <c r="J131" s="9">
        <f t="shared" si="20"/>
        <v>0</v>
      </c>
      <c r="K131" s="9">
        <f t="shared" si="21"/>
        <v>0</v>
      </c>
      <c r="L131" s="9">
        <f t="shared" si="33"/>
        <v>0</v>
      </c>
      <c r="M131" s="9">
        <f t="shared" si="22"/>
        <v>0</v>
      </c>
      <c r="N131" s="19"/>
      <c r="O131" s="19"/>
      <c r="P131" s="19"/>
      <c r="Q131" s="19"/>
      <c r="R131" s="19"/>
      <c r="S131" s="19"/>
      <c r="T131" s="19"/>
      <c r="U131" s="19"/>
      <c r="V131" s="1">
        <v>114</v>
      </c>
      <c r="W131" s="9">
        <f t="shared" si="34"/>
        <v>0</v>
      </c>
      <c r="X131" s="9">
        <f t="shared" si="23"/>
        <v>0</v>
      </c>
      <c r="Y131" s="9">
        <f t="shared" si="35"/>
        <v>0</v>
      </c>
      <c r="Z131" s="9">
        <f t="shared" si="24"/>
        <v>0</v>
      </c>
      <c r="AA131" s="19"/>
      <c r="AB131" s="19"/>
      <c r="AC131" s="19"/>
      <c r="AD131" s="19"/>
      <c r="AE131" s="19"/>
      <c r="AF131" s="19"/>
      <c r="AG131" s="19"/>
      <c r="AH131" s="19"/>
      <c r="AI131" s="1">
        <v>114</v>
      </c>
      <c r="AJ131" s="9">
        <f t="shared" si="25"/>
        <v>0</v>
      </c>
      <c r="AK131" s="9">
        <f t="shared" si="18"/>
        <v>0</v>
      </c>
      <c r="AL131" s="9">
        <f t="shared" si="26"/>
        <v>0</v>
      </c>
      <c r="AM131" s="9">
        <f t="shared" si="27"/>
        <v>0</v>
      </c>
      <c r="AN131" s="19"/>
      <c r="AO131" s="19"/>
      <c r="AP131" s="19"/>
      <c r="AQ131" s="19"/>
      <c r="AR131" s="19"/>
      <c r="AS131" s="19"/>
      <c r="AT131" s="19"/>
      <c r="AU131" s="19"/>
      <c r="AV131" s="1">
        <v>114</v>
      </c>
      <c r="AW131" s="9">
        <f t="shared" si="28"/>
        <v>0</v>
      </c>
      <c r="AX131" s="9">
        <f t="shared" si="19"/>
        <v>0</v>
      </c>
      <c r="AY131" s="9">
        <f t="shared" si="29"/>
        <v>0</v>
      </c>
      <c r="AZ131" s="9">
        <f t="shared" si="30"/>
        <v>0</v>
      </c>
      <c r="BA131" s="19"/>
      <c r="BB131" s="19"/>
      <c r="BC131" s="9">
        <f t="shared" si="31"/>
        <v>0</v>
      </c>
      <c r="BD131" s="9">
        <f t="shared" si="32"/>
        <v>0</v>
      </c>
    </row>
    <row r="132" spans="1:56">
      <c r="A132" s="3"/>
      <c r="B132" s="19"/>
      <c r="C132" s="19"/>
      <c r="D132" s="19"/>
      <c r="E132" s="19"/>
      <c r="F132" s="19"/>
      <c r="G132" s="19"/>
      <c r="H132" s="19"/>
      <c r="I132" s="1">
        <v>115</v>
      </c>
      <c r="J132" s="9">
        <f t="shared" si="20"/>
        <v>0</v>
      </c>
      <c r="K132" s="9">
        <f t="shared" si="21"/>
        <v>0</v>
      </c>
      <c r="L132" s="9">
        <f t="shared" si="33"/>
        <v>0</v>
      </c>
      <c r="M132" s="9">
        <f t="shared" si="22"/>
        <v>0</v>
      </c>
      <c r="N132" s="19"/>
      <c r="O132" s="19"/>
      <c r="P132" s="19"/>
      <c r="Q132" s="19"/>
      <c r="R132" s="19"/>
      <c r="S132" s="19"/>
      <c r="T132" s="19"/>
      <c r="U132" s="19"/>
      <c r="V132" s="1">
        <v>115</v>
      </c>
      <c r="W132" s="9">
        <f t="shared" si="34"/>
        <v>0</v>
      </c>
      <c r="X132" s="9">
        <f t="shared" si="23"/>
        <v>0</v>
      </c>
      <c r="Y132" s="9">
        <f t="shared" si="35"/>
        <v>0</v>
      </c>
      <c r="Z132" s="9">
        <f t="shared" si="24"/>
        <v>0</v>
      </c>
      <c r="AA132" s="19"/>
      <c r="AB132" s="19"/>
      <c r="AC132" s="19"/>
      <c r="AD132" s="19"/>
      <c r="AE132" s="19"/>
      <c r="AF132" s="19"/>
      <c r="AG132" s="19"/>
      <c r="AH132" s="19"/>
      <c r="AI132" s="1">
        <v>115</v>
      </c>
      <c r="AJ132" s="9">
        <f t="shared" si="25"/>
        <v>0</v>
      </c>
      <c r="AK132" s="9">
        <f t="shared" si="18"/>
        <v>0</v>
      </c>
      <c r="AL132" s="9">
        <f t="shared" si="26"/>
        <v>0</v>
      </c>
      <c r="AM132" s="9">
        <f t="shared" si="27"/>
        <v>0</v>
      </c>
      <c r="AN132" s="19"/>
      <c r="AO132" s="19"/>
      <c r="AP132" s="19"/>
      <c r="AQ132" s="19"/>
      <c r="AR132" s="19"/>
      <c r="AS132" s="19"/>
      <c r="AT132" s="19"/>
      <c r="AU132" s="19"/>
      <c r="AV132" s="1">
        <v>115</v>
      </c>
      <c r="AW132" s="9">
        <f t="shared" si="28"/>
        <v>0</v>
      </c>
      <c r="AX132" s="9">
        <f t="shared" si="19"/>
        <v>0</v>
      </c>
      <c r="AY132" s="9">
        <f t="shared" si="29"/>
        <v>0</v>
      </c>
      <c r="AZ132" s="9">
        <f t="shared" si="30"/>
        <v>0</v>
      </c>
      <c r="BA132" s="19"/>
      <c r="BB132" s="19"/>
      <c r="BC132" s="9">
        <f t="shared" si="31"/>
        <v>0</v>
      </c>
      <c r="BD132" s="9">
        <f t="shared" si="32"/>
        <v>0</v>
      </c>
    </row>
    <row r="133" spans="1:56">
      <c r="A133" s="3"/>
      <c r="B133" s="19"/>
      <c r="C133" s="19"/>
      <c r="D133" s="19"/>
      <c r="E133" s="19"/>
      <c r="F133" s="19"/>
      <c r="G133" s="19"/>
      <c r="H133" s="19"/>
      <c r="I133" s="1">
        <v>116</v>
      </c>
      <c r="J133" s="9">
        <f t="shared" si="20"/>
        <v>0</v>
      </c>
      <c r="K133" s="9">
        <f t="shared" si="21"/>
        <v>0</v>
      </c>
      <c r="L133" s="9">
        <f t="shared" si="33"/>
        <v>0</v>
      </c>
      <c r="M133" s="9">
        <f t="shared" si="22"/>
        <v>0</v>
      </c>
      <c r="N133" s="19"/>
      <c r="O133" s="19"/>
      <c r="P133" s="19"/>
      <c r="Q133" s="19"/>
      <c r="R133" s="19"/>
      <c r="S133" s="19"/>
      <c r="T133" s="19"/>
      <c r="U133" s="19"/>
      <c r="V133" s="1">
        <v>116</v>
      </c>
      <c r="W133" s="9">
        <f t="shared" si="34"/>
        <v>0</v>
      </c>
      <c r="X133" s="9">
        <f t="shared" si="23"/>
        <v>0</v>
      </c>
      <c r="Y133" s="9">
        <f t="shared" si="35"/>
        <v>0</v>
      </c>
      <c r="Z133" s="9">
        <f t="shared" si="24"/>
        <v>0</v>
      </c>
      <c r="AA133" s="19"/>
      <c r="AB133" s="19"/>
      <c r="AC133" s="19"/>
      <c r="AD133" s="19"/>
      <c r="AE133" s="19"/>
      <c r="AF133" s="19"/>
      <c r="AG133" s="19"/>
      <c r="AH133" s="19"/>
      <c r="AI133" s="1">
        <v>116</v>
      </c>
      <c r="AJ133" s="9">
        <f t="shared" si="25"/>
        <v>0</v>
      </c>
      <c r="AK133" s="9">
        <f t="shared" si="18"/>
        <v>0</v>
      </c>
      <c r="AL133" s="9">
        <f t="shared" si="26"/>
        <v>0</v>
      </c>
      <c r="AM133" s="9">
        <f t="shared" si="27"/>
        <v>0</v>
      </c>
      <c r="AN133" s="19"/>
      <c r="AO133" s="19"/>
      <c r="AP133" s="19"/>
      <c r="AQ133" s="19"/>
      <c r="AR133" s="19"/>
      <c r="AS133" s="19"/>
      <c r="AT133" s="19"/>
      <c r="AU133" s="19"/>
      <c r="AV133" s="1">
        <v>116</v>
      </c>
      <c r="AW133" s="9">
        <f t="shared" si="28"/>
        <v>0</v>
      </c>
      <c r="AX133" s="9">
        <f t="shared" si="19"/>
        <v>0</v>
      </c>
      <c r="AY133" s="9">
        <f t="shared" si="29"/>
        <v>0</v>
      </c>
      <c r="AZ133" s="9">
        <f t="shared" si="30"/>
        <v>0</v>
      </c>
      <c r="BA133" s="19"/>
      <c r="BB133" s="19"/>
      <c r="BC133" s="9">
        <f t="shared" si="31"/>
        <v>0</v>
      </c>
      <c r="BD133" s="9">
        <f t="shared" si="32"/>
        <v>0</v>
      </c>
    </row>
    <row r="134" spans="1:56">
      <c r="A134" s="3"/>
      <c r="B134" s="19"/>
      <c r="C134" s="19"/>
      <c r="D134" s="19"/>
      <c r="E134" s="19"/>
      <c r="F134" s="19"/>
      <c r="G134" s="19"/>
      <c r="H134" s="19"/>
      <c r="I134" s="1">
        <v>117</v>
      </c>
      <c r="J134" s="9">
        <f t="shared" si="20"/>
        <v>0</v>
      </c>
      <c r="K134" s="9">
        <f t="shared" si="21"/>
        <v>0</v>
      </c>
      <c r="L134" s="9">
        <f t="shared" si="33"/>
        <v>0</v>
      </c>
      <c r="M134" s="9">
        <f t="shared" si="22"/>
        <v>0</v>
      </c>
      <c r="N134" s="19"/>
      <c r="O134" s="19"/>
      <c r="P134" s="19"/>
      <c r="Q134" s="19"/>
      <c r="R134" s="19"/>
      <c r="S134" s="19"/>
      <c r="T134" s="19"/>
      <c r="U134" s="19"/>
      <c r="V134" s="1">
        <v>117</v>
      </c>
      <c r="W134" s="9">
        <f t="shared" si="34"/>
        <v>0</v>
      </c>
      <c r="X134" s="9">
        <f t="shared" si="23"/>
        <v>0</v>
      </c>
      <c r="Y134" s="9">
        <f t="shared" si="35"/>
        <v>0</v>
      </c>
      <c r="Z134" s="9">
        <f t="shared" si="24"/>
        <v>0</v>
      </c>
      <c r="AA134" s="19"/>
      <c r="AB134" s="19"/>
      <c r="AC134" s="19"/>
      <c r="AD134" s="19"/>
      <c r="AE134" s="19"/>
      <c r="AF134" s="19"/>
      <c r="AG134" s="19"/>
      <c r="AH134" s="19"/>
      <c r="AI134" s="1">
        <v>117</v>
      </c>
      <c r="AJ134" s="9">
        <f t="shared" si="25"/>
        <v>0</v>
      </c>
      <c r="AK134" s="9">
        <f t="shared" si="18"/>
        <v>0</v>
      </c>
      <c r="AL134" s="9">
        <f t="shared" si="26"/>
        <v>0</v>
      </c>
      <c r="AM134" s="9">
        <f t="shared" si="27"/>
        <v>0</v>
      </c>
      <c r="AN134" s="19"/>
      <c r="AO134" s="19"/>
      <c r="AP134" s="19"/>
      <c r="AQ134" s="19"/>
      <c r="AR134" s="19"/>
      <c r="AS134" s="19"/>
      <c r="AT134" s="19"/>
      <c r="AU134" s="19"/>
      <c r="AV134" s="1">
        <v>117</v>
      </c>
      <c r="AW134" s="9">
        <f t="shared" si="28"/>
        <v>0</v>
      </c>
      <c r="AX134" s="9">
        <f t="shared" si="19"/>
        <v>0</v>
      </c>
      <c r="AY134" s="9">
        <f t="shared" si="29"/>
        <v>0</v>
      </c>
      <c r="AZ134" s="9">
        <f t="shared" si="30"/>
        <v>0</v>
      </c>
      <c r="BA134" s="19"/>
      <c r="BB134" s="19"/>
      <c r="BC134" s="9">
        <f t="shared" si="31"/>
        <v>0</v>
      </c>
      <c r="BD134" s="9">
        <f t="shared" si="32"/>
        <v>0</v>
      </c>
    </row>
    <row r="135" spans="1:56">
      <c r="A135" s="3"/>
      <c r="B135" s="19"/>
      <c r="C135" s="19"/>
      <c r="D135" s="19"/>
      <c r="E135" s="19"/>
      <c r="F135" s="19"/>
      <c r="G135" s="19"/>
      <c r="H135" s="19"/>
      <c r="I135" s="1">
        <v>118</v>
      </c>
      <c r="J135" s="9">
        <f t="shared" si="20"/>
        <v>0</v>
      </c>
      <c r="K135" s="9">
        <f t="shared" si="21"/>
        <v>0</v>
      </c>
      <c r="L135" s="9">
        <f t="shared" si="33"/>
        <v>0</v>
      </c>
      <c r="M135" s="9">
        <f t="shared" si="22"/>
        <v>0</v>
      </c>
      <c r="N135" s="19"/>
      <c r="O135" s="19"/>
      <c r="P135" s="19"/>
      <c r="Q135" s="19"/>
      <c r="R135" s="19"/>
      <c r="S135" s="19"/>
      <c r="T135" s="19"/>
      <c r="U135" s="19"/>
      <c r="V135" s="1">
        <v>118</v>
      </c>
      <c r="W135" s="9">
        <f t="shared" si="34"/>
        <v>0</v>
      </c>
      <c r="X135" s="9">
        <f t="shared" si="23"/>
        <v>0</v>
      </c>
      <c r="Y135" s="9">
        <f t="shared" si="35"/>
        <v>0</v>
      </c>
      <c r="Z135" s="9">
        <f t="shared" si="24"/>
        <v>0</v>
      </c>
      <c r="AA135" s="19"/>
      <c r="AB135" s="19"/>
      <c r="AC135" s="19"/>
      <c r="AD135" s="19"/>
      <c r="AE135" s="19"/>
      <c r="AF135" s="19"/>
      <c r="AG135" s="19"/>
      <c r="AH135" s="19"/>
      <c r="AI135" s="1">
        <v>118</v>
      </c>
      <c r="AJ135" s="9">
        <f t="shared" si="25"/>
        <v>0</v>
      </c>
      <c r="AK135" s="9">
        <f t="shared" si="18"/>
        <v>0</v>
      </c>
      <c r="AL135" s="9">
        <f t="shared" si="26"/>
        <v>0</v>
      </c>
      <c r="AM135" s="9">
        <f t="shared" si="27"/>
        <v>0</v>
      </c>
      <c r="AN135" s="19"/>
      <c r="AO135" s="19"/>
      <c r="AP135" s="19"/>
      <c r="AQ135" s="19"/>
      <c r="AR135" s="19"/>
      <c r="AS135" s="19"/>
      <c r="AT135" s="19"/>
      <c r="AU135" s="19"/>
      <c r="AV135" s="1">
        <v>118</v>
      </c>
      <c r="AW135" s="9">
        <f t="shared" si="28"/>
        <v>0</v>
      </c>
      <c r="AX135" s="9">
        <f t="shared" si="19"/>
        <v>0</v>
      </c>
      <c r="AY135" s="9">
        <f t="shared" si="29"/>
        <v>0</v>
      </c>
      <c r="AZ135" s="9">
        <f t="shared" si="30"/>
        <v>0</v>
      </c>
      <c r="BA135" s="19"/>
      <c r="BB135" s="19"/>
      <c r="BC135" s="9">
        <f t="shared" si="31"/>
        <v>0</v>
      </c>
      <c r="BD135" s="9">
        <f t="shared" si="32"/>
        <v>0</v>
      </c>
    </row>
    <row r="136" spans="1:56">
      <c r="A136" s="3"/>
      <c r="B136" s="19"/>
      <c r="C136" s="19"/>
      <c r="D136" s="19"/>
      <c r="E136" s="19"/>
      <c r="F136" s="19"/>
      <c r="G136" s="19"/>
      <c r="H136" s="19"/>
      <c r="I136" s="1">
        <v>119</v>
      </c>
      <c r="J136" s="9">
        <f t="shared" si="20"/>
        <v>0</v>
      </c>
      <c r="K136" s="9">
        <f t="shared" si="21"/>
        <v>0</v>
      </c>
      <c r="L136" s="9">
        <f t="shared" si="33"/>
        <v>0</v>
      </c>
      <c r="M136" s="9">
        <f t="shared" si="22"/>
        <v>0</v>
      </c>
      <c r="N136" s="19"/>
      <c r="O136" s="19"/>
      <c r="P136" s="19"/>
      <c r="Q136" s="19"/>
      <c r="R136" s="19"/>
      <c r="S136" s="19"/>
      <c r="T136" s="19"/>
      <c r="U136" s="19"/>
      <c r="V136" s="1">
        <v>119</v>
      </c>
      <c r="W136" s="9">
        <f t="shared" si="34"/>
        <v>0</v>
      </c>
      <c r="X136" s="9">
        <f t="shared" si="23"/>
        <v>0</v>
      </c>
      <c r="Y136" s="9">
        <f t="shared" si="35"/>
        <v>0</v>
      </c>
      <c r="Z136" s="9">
        <f t="shared" si="24"/>
        <v>0</v>
      </c>
      <c r="AA136" s="19"/>
      <c r="AB136" s="19"/>
      <c r="AC136" s="19"/>
      <c r="AD136" s="19"/>
      <c r="AE136" s="19"/>
      <c r="AF136" s="19"/>
      <c r="AG136" s="19"/>
      <c r="AH136" s="19"/>
      <c r="AI136" s="1">
        <v>119</v>
      </c>
      <c r="AJ136" s="9">
        <f t="shared" si="25"/>
        <v>0</v>
      </c>
      <c r="AK136" s="9">
        <f t="shared" si="18"/>
        <v>0</v>
      </c>
      <c r="AL136" s="9">
        <f t="shared" si="26"/>
        <v>0</v>
      </c>
      <c r="AM136" s="9">
        <f t="shared" si="27"/>
        <v>0</v>
      </c>
      <c r="AN136" s="19"/>
      <c r="AO136" s="19"/>
      <c r="AP136" s="19"/>
      <c r="AQ136" s="19"/>
      <c r="AR136" s="19"/>
      <c r="AS136" s="19"/>
      <c r="AT136" s="19"/>
      <c r="AU136" s="19"/>
      <c r="AV136" s="1">
        <v>119</v>
      </c>
      <c r="AW136" s="9">
        <f t="shared" si="28"/>
        <v>0</v>
      </c>
      <c r="AX136" s="9">
        <f t="shared" si="19"/>
        <v>0</v>
      </c>
      <c r="AY136" s="9">
        <f t="shared" si="29"/>
        <v>0</v>
      </c>
      <c r="AZ136" s="9">
        <f t="shared" si="30"/>
        <v>0</v>
      </c>
      <c r="BA136" s="19"/>
      <c r="BB136" s="19"/>
      <c r="BC136" s="9">
        <f t="shared" si="31"/>
        <v>0</v>
      </c>
      <c r="BD136" s="9">
        <f t="shared" si="32"/>
        <v>0</v>
      </c>
    </row>
    <row r="137" spans="1:56">
      <c r="A137" s="3"/>
      <c r="B137" s="19"/>
      <c r="C137" s="19"/>
      <c r="D137" s="19"/>
      <c r="E137" s="19"/>
      <c r="F137" s="19"/>
      <c r="G137" s="19"/>
      <c r="H137" s="19"/>
      <c r="I137" s="1">
        <v>120</v>
      </c>
      <c r="J137" s="9">
        <f t="shared" si="20"/>
        <v>0</v>
      </c>
      <c r="K137" s="9">
        <f t="shared" si="21"/>
        <v>0</v>
      </c>
      <c r="L137" s="9">
        <f t="shared" si="33"/>
        <v>0</v>
      </c>
      <c r="M137" s="9">
        <f t="shared" si="22"/>
        <v>0</v>
      </c>
      <c r="N137" s="19"/>
      <c r="O137" s="19"/>
      <c r="P137" s="19"/>
      <c r="Q137" s="19"/>
      <c r="R137" s="19"/>
      <c r="S137" s="19"/>
      <c r="T137" s="19"/>
      <c r="U137" s="19"/>
      <c r="V137" s="1">
        <v>120</v>
      </c>
      <c r="W137" s="9">
        <f t="shared" si="34"/>
        <v>0</v>
      </c>
      <c r="X137" s="9">
        <f t="shared" si="23"/>
        <v>0</v>
      </c>
      <c r="Y137" s="9">
        <f t="shared" si="35"/>
        <v>0</v>
      </c>
      <c r="Z137" s="9">
        <f t="shared" si="24"/>
        <v>0</v>
      </c>
      <c r="AA137" s="19"/>
      <c r="AB137" s="19"/>
      <c r="AC137" s="19"/>
      <c r="AD137" s="19"/>
      <c r="AE137" s="19"/>
      <c r="AF137" s="19"/>
      <c r="AG137" s="19"/>
      <c r="AH137" s="19"/>
      <c r="AI137" s="1">
        <v>120</v>
      </c>
      <c r="AJ137" s="9">
        <f t="shared" si="25"/>
        <v>0</v>
      </c>
      <c r="AK137" s="9">
        <f t="shared" si="18"/>
        <v>0</v>
      </c>
      <c r="AL137" s="9">
        <f t="shared" si="26"/>
        <v>0</v>
      </c>
      <c r="AM137" s="9">
        <f t="shared" si="27"/>
        <v>0</v>
      </c>
      <c r="AN137" s="19"/>
      <c r="AO137" s="19"/>
      <c r="AP137" s="19"/>
      <c r="AQ137" s="19"/>
      <c r="AR137" s="19"/>
      <c r="AS137" s="19"/>
      <c r="AT137" s="19"/>
      <c r="AU137" s="19"/>
      <c r="AV137" s="1">
        <v>120</v>
      </c>
      <c r="AW137" s="9">
        <f t="shared" si="28"/>
        <v>0</v>
      </c>
      <c r="AX137" s="9">
        <f t="shared" si="19"/>
        <v>0</v>
      </c>
      <c r="AY137" s="9">
        <f t="shared" si="29"/>
        <v>0</v>
      </c>
      <c r="AZ137" s="9">
        <f t="shared" si="30"/>
        <v>0</v>
      </c>
      <c r="BA137" s="19"/>
      <c r="BB137" s="19"/>
      <c r="BC137" s="9">
        <f t="shared" si="31"/>
        <v>0</v>
      </c>
      <c r="BD137" s="9">
        <f t="shared" si="32"/>
        <v>0</v>
      </c>
    </row>
    <row r="138" spans="1:56">
      <c r="A138" s="3"/>
      <c r="B138" s="19"/>
      <c r="C138" s="19"/>
      <c r="D138" s="19"/>
      <c r="E138" s="19"/>
      <c r="F138" s="19"/>
      <c r="G138" s="19"/>
      <c r="H138" s="19"/>
      <c r="I138" s="1">
        <v>121</v>
      </c>
      <c r="J138" s="9">
        <f t="shared" si="20"/>
        <v>0</v>
      </c>
      <c r="K138" s="9">
        <f t="shared" si="21"/>
        <v>0</v>
      </c>
      <c r="L138" s="9">
        <f t="shared" si="33"/>
        <v>0</v>
      </c>
      <c r="M138" s="9">
        <f t="shared" si="22"/>
        <v>0</v>
      </c>
      <c r="N138" s="19"/>
      <c r="O138" s="19"/>
      <c r="P138" s="19"/>
      <c r="Q138" s="19"/>
      <c r="R138" s="19"/>
      <c r="S138" s="19"/>
      <c r="T138" s="19"/>
      <c r="U138" s="19"/>
      <c r="V138" s="1">
        <v>121</v>
      </c>
      <c r="W138" s="9">
        <f t="shared" si="34"/>
        <v>0</v>
      </c>
      <c r="X138" s="9">
        <f t="shared" si="23"/>
        <v>0</v>
      </c>
      <c r="Y138" s="9">
        <f t="shared" si="35"/>
        <v>0</v>
      </c>
      <c r="Z138" s="9">
        <f t="shared" si="24"/>
        <v>0</v>
      </c>
      <c r="AA138" s="19"/>
      <c r="AB138" s="19"/>
      <c r="AC138" s="19"/>
      <c r="AD138" s="19"/>
      <c r="AE138" s="19"/>
      <c r="AF138" s="19"/>
      <c r="AG138" s="19"/>
      <c r="AH138" s="19"/>
      <c r="AI138" s="1">
        <v>121</v>
      </c>
      <c r="AJ138" s="9">
        <f t="shared" si="25"/>
        <v>0</v>
      </c>
      <c r="AK138" s="9">
        <f t="shared" si="18"/>
        <v>0</v>
      </c>
      <c r="AL138" s="9">
        <f t="shared" si="26"/>
        <v>0</v>
      </c>
      <c r="AM138" s="9">
        <f t="shared" si="27"/>
        <v>0</v>
      </c>
      <c r="AN138" s="19"/>
      <c r="AO138" s="19"/>
      <c r="AP138" s="19"/>
      <c r="AQ138" s="19"/>
      <c r="AR138" s="19"/>
      <c r="AS138" s="19"/>
      <c r="AT138" s="19"/>
      <c r="AU138" s="19"/>
      <c r="AV138" s="1">
        <v>121</v>
      </c>
      <c r="AW138" s="9">
        <f t="shared" si="28"/>
        <v>0</v>
      </c>
      <c r="AX138" s="9">
        <f t="shared" si="19"/>
        <v>0</v>
      </c>
      <c r="AY138" s="9">
        <f t="shared" si="29"/>
        <v>0</v>
      </c>
      <c r="AZ138" s="9">
        <f t="shared" si="30"/>
        <v>0</v>
      </c>
      <c r="BA138" s="19"/>
      <c r="BB138" s="19"/>
      <c r="BC138" s="9">
        <f t="shared" si="31"/>
        <v>0</v>
      </c>
      <c r="BD138" s="9">
        <f t="shared" si="32"/>
        <v>0</v>
      </c>
    </row>
    <row r="139" spans="1:56">
      <c r="A139" s="3"/>
      <c r="B139" s="19"/>
      <c r="C139" s="19"/>
      <c r="D139" s="19"/>
      <c r="E139" s="19"/>
      <c r="F139" s="19"/>
      <c r="G139" s="19"/>
      <c r="H139" s="40"/>
      <c r="I139" s="1">
        <v>122</v>
      </c>
      <c r="J139" s="9">
        <f t="shared" si="20"/>
        <v>0</v>
      </c>
      <c r="K139" s="9">
        <f t="shared" si="21"/>
        <v>0</v>
      </c>
      <c r="L139" s="9">
        <f t="shared" si="33"/>
        <v>0</v>
      </c>
      <c r="M139" s="9">
        <f t="shared" si="22"/>
        <v>0</v>
      </c>
      <c r="N139" s="19"/>
      <c r="O139" s="19"/>
      <c r="P139" s="19"/>
      <c r="Q139" s="19"/>
      <c r="R139" s="19"/>
      <c r="S139" s="19"/>
      <c r="T139" s="19"/>
      <c r="U139" s="40"/>
      <c r="V139" s="1">
        <v>122</v>
      </c>
      <c r="W139" s="9">
        <f t="shared" si="34"/>
        <v>0</v>
      </c>
      <c r="X139" s="9">
        <f t="shared" si="23"/>
        <v>0</v>
      </c>
      <c r="Y139" s="9">
        <f t="shared" si="35"/>
        <v>0</v>
      </c>
      <c r="Z139" s="9">
        <f t="shared" si="24"/>
        <v>0</v>
      </c>
      <c r="AA139" s="19"/>
      <c r="AB139" s="19"/>
      <c r="AC139" s="19"/>
      <c r="AD139" s="19"/>
      <c r="AE139" s="19"/>
      <c r="AF139" s="19"/>
      <c r="AG139" s="19"/>
      <c r="AH139" s="40"/>
      <c r="AI139" s="1">
        <v>122</v>
      </c>
      <c r="AJ139" s="9">
        <f t="shared" si="25"/>
        <v>0</v>
      </c>
      <c r="AK139" s="9">
        <f t="shared" si="18"/>
        <v>0</v>
      </c>
      <c r="AL139" s="9">
        <f t="shared" si="26"/>
        <v>0</v>
      </c>
      <c r="AM139" s="9">
        <f t="shared" si="27"/>
        <v>0</v>
      </c>
      <c r="AN139" s="19"/>
      <c r="AO139" s="19"/>
      <c r="AP139" s="19"/>
      <c r="AQ139" s="19"/>
      <c r="AR139" s="19"/>
      <c r="AS139" s="19"/>
      <c r="AT139" s="19"/>
      <c r="AU139" s="19"/>
      <c r="AV139" s="1">
        <v>122</v>
      </c>
      <c r="AW139" s="9">
        <f t="shared" si="28"/>
        <v>0</v>
      </c>
      <c r="AX139" s="9">
        <f t="shared" si="19"/>
        <v>0</v>
      </c>
      <c r="AY139" s="9">
        <f t="shared" si="29"/>
        <v>0</v>
      </c>
      <c r="AZ139" s="9">
        <f t="shared" si="30"/>
        <v>0</v>
      </c>
      <c r="BA139" s="19"/>
      <c r="BB139" s="19"/>
      <c r="BC139" s="9">
        <f t="shared" si="31"/>
        <v>0</v>
      </c>
      <c r="BD139" s="9">
        <f t="shared" si="32"/>
        <v>0</v>
      </c>
    </row>
    <row r="140" spans="1:56">
      <c r="A140" s="3"/>
      <c r="B140" s="19"/>
      <c r="C140" s="19"/>
      <c r="D140" s="19"/>
      <c r="E140" s="19"/>
      <c r="F140" s="19"/>
      <c r="G140" s="19"/>
      <c r="H140" s="19"/>
      <c r="I140" s="1">
        <v>123</v>
      </c>
      <c r="J140" s="9">
        <f t="shared" si="20"/>
        <v>0</v>
      </c>
      <c r="K140" s="9">
        <f t="shared" si="21"/>
        <v>0</v>
      </c>
      <c r="L140" s="9">
        <f t="shared" si="33"/>
        <v>0</v>
      </c>
      <c r="M140" s="9">
        <f t="shared" si="22"/>
        <v>0</v>
      </c>
      <c r="N140" s="19"/>
      <c r="O140" s="19"/>
      <c r="P140" s="19"/>
      <c r="Q140" s="19"/>
      <c r="R140" s="19"/>
      <c r="S140" s="19"/>
      <c r="T140" s="19"/>
      <c r="U140" s="19"/>
      <c r="V140" s="1">
        <v>123</v>
      </c>
      <c r="W140" s="9">
        <f t="shared" si="34"/>
        <v>0</v>
      </c>
      <c r="X140" s="9">
        <f t="shared" si="23"/>
        <v>0</v>
      </c>
      <c r="Y140" s="9">
        <f t="shared" si="35"/>
        <v>0</v>
      </c>
      <c r="Z140" s="9">
        <f t="shared" si="24"/>
        <v>0</v>
      </c>
      <c r="AA140" s="19"/>
      <c r="AB140" s="19"/>
      <c r="AC140" s="19"/>
      <c r="AD140" s="19"/>
      <c r="AE140" s="19"/>
      <c r="AF140" s="19"/>
      <c r="AG140" s="19"/>
      <c r="AH140" s="19"/>
      <c r="AI140" s="1">
        <v>123</v>
      </c>
      <c r="AJ140" s="9">
        <f t="shared" si="25"/>
        <v>0</v>
      </c>
      <c r="AK140" s="9">
        <f t="shared" si="18"/>
        <v>0</v>
      </c>
      <c r="AL140" s="9">
        <f t="shared" si="26"/>
        <v>0</v>
      </c>
      <c r="AM140" s="9">
        <f t="shared" si="27"/>
        <v>0</v>
      </c>
      <c r="AN140" s="19"/>
      <c r="AO140" s="19"/>
      <c r="AP140" s="19"/>
      <c r="AQ140" s="19"/>
      <c r="AR140" s="19"/>
      <c r="AS140" s="19"/>
      <c r="AT140" s="19"/>
      <c r="AU140" s="19"/>
      <c r="AV140" s="1">
        <v>123</v>
      </c>
      <c r="AW140" s="9">
        <f t="shared" si="28"/>
        <v>0</v>
      </c>
      <c r="AX140" s="9">
        <f t="shared" si="19"/>
        <v>0</v>
      </c>
      <c r="AY140" s="9">
        <f t="shared" si="29"/>
        <v>0</v>
      </c>
      <c r="AZ140" s="9">
        <f t="shared" si="30"/>
        <v>0</v>
      </c>
      <c r="BA140" s="19"/>
      <c r="BB140" s="19"/>
      <c r="BC140" s="9">
        <f t="shared" si="31"/>
        <v>0</v>
      </c>
      <c r="BD140" s="9">
        <f t="shared" si="32"/>
        <v>0</v>
      </c>
    </row>
    <row r="141" spans="1:56">
      <c r="A141" s="3"/>
      <c r="B141" s="19"/>
      <c r="C141" s="19"/>
      <c r="D141" s="19"/>
      <c r="E141" s="19"/>
      <c r="F141" s="19"/>
      <c r="G141" s="19"/>
      <c r="H141" s="19"/>
      <c r="I141" s="1">
        <v>124</v>
      </c>
      <c r="J141" s="9">
        <f t="shared" si="20"/>
        <v>0</v>
      </c>
      <c r="K141" s="9">
        <f t="shared" si="21"/>
        <v>0</v>
      </c>
      <c r="L141" s="9">
        <f t="shared" si="33"/>
        <v>0</v>
      </c>
      <c r="M141" s="9">
        <f t="shared" si="22"/>
        <v>0</v>
      </c>
      <c r="N141" s="19"/>
      <c r="O141" s="19"/>
      <c r="P141" s="19"/>
      <c r="Q141" s="19"/>
      <c r="R141" s="19"/>
      <c r="S141" s="19"/>
      <c r="T141" s="19"/>
      <c r="U141" s="19"/>
      <c r="V141" s="1">
        <v>124</v>
      </c>
      <c r="W141" s="9">
        <f t="shared" si="34"/>
        <v>0</v>
      </c>
      <c r="X141" s="9">
        <f t="shared" si="23"/>
        <v>0</v>
      </c>
      <c r="Y141" s="9">
        <f t="shared" si="35"/>
        <v>0</v>
      </c>
      <c r="Z141" s="9">
        <f t="shared" si="24"/>
        <v>0</v>
      </c>
      <c r="AA141" s="19"/>
      <c r="AB141" s="19"/>
      <c r="AC141" s="19"/>
      <c r="AD141" s="19"/>
      <c r="AE141" s="19"/>
      <c r="AF141" s="19"/>
      <c r="AG141" s="19"/>
      <c r="AH141" s="19"/>
      <c r="AI141" s="1">
        <v>124</v>
      </c>
      <c r="AJ141" s="9">
        <f t="shared" si="25"/>
        <v>0</v>
      </c>
      <c r="AK141" s="9">
        <f t="shared" si="18"/>
        <v>0</v>
      </c>
      <c r="AL141" s="9">
        <f t="shared" si="26"/>
        <v>0</v>
      </c>
      <c r="AM141" s="9">
        <f t="shared" si="27"/>
        <v>0</v>
      </c>
      <c r="AN141" s="19"/>
      <c r="AO141" s="19"/>
      <c r="AP141" s="19"/>
      <c r="AQ141" s="19"/>
      <c r="AR141" s="19"/>
      <c r="AS141" s="19"/>
      <c r="AT141" s="19"/>
      <c r="AU141" s="19"/>
      <c r="AV141" s="1">
        <v>124</v>
      </c>
      <c r="AW141" s="9">
        <f t="shared" si="28"/>
        <v>0</v>
      </c>
      <c r="AX141" s="9">
        <f t="shared" si="19"/>
        <v>0</v>
      </c>
      <c r="AY141" s="9">
        <f t="shared" si="29"/>
        <v>0</v>
      </c>
      <c r="AZ141" s="9">
        <f t="shared" si="30"/>
        <v>0</v>
      </c>
      <c r="BA141" s="19"/>
      <c r="BB141" s="19"/>
      <c r="BC141" s="9">
        <f t="shared" si="31"/>
        <v>0</v>
      </c>
      <c r="BD141" s="9">
        <f t="shared" si="32"/>
        <v>0</v>
      </c>
    </row>
    <row r="142" spans="1:56">
      <c r="A142" s="3"/>
      <c r="B142" s="19"/>
      <c r="C142" s="19"/>
      <c r="D142" s="19"/>
      <c r="E142" s="19"/>
      <c r="F142" s="19"/>
      <c r="G142" s="19"/>
      <c r="H142" s="19"/>
      <c r="I142" s="1">
        <v>125</v>
      </c>
      <c r="J142" s="9">
        <f t="shared" si="20"/>
        <v>0</v>
      </c>
      <c r="K142" s="9">
        <f t="shared" si="21"/>
        <v>0</v>
      </c>
      <c r="L142" s="9">
        <f t="shared" si="33"/>
        <v>0</v>
      </c>
      <c r="M142" s="9">
        <f t="shared" si="22"/>
        <v>0</v>
      </c>
      <c r="N142" s="19"/>
      <c r="O142" s="19"/>
      <c r="P142" s="19"/>
      <c r="Q142" s="19"/>
      <c r="R142" s="19"/>
      <c r="S142" s="19"/>
      <c r="T142" s="19"/>
      <c r="U142" s="19"/>
      <c r="V142" s="1">
        <v>125</v>
      </c>
      <c r="W142" s="9">
        <f t="shared" si="34"/>
        <v>0</v>
      </c>
      <c r="X142" s="9">
        <f t="shared" si="23"/>
        <v>0</v>
      </c>
      <c r="Y142" s="9">
        <f t="shared" si="35"/>
        <v>0</v>
      </c>
      <c r="Z142" s="9">
        <f t="shared" si="24"/>
        <v>0</v>
      </c>
      <c r="AA142" s="19"/>
      <c r="AB142" s="19"/>
      <c r="AC142" s="19"/>
      <c r="AD142" s="19"/>
      <c r="AE142" s="19"/>
      <c r="AF142" s="19"/>
      <c r="AG142" s="19"/>
      <c r="AH142" s="19"/>
      <c r="AI142" s="1">
        <v>125</v>
      </c>
      <c r="AJ142" s="9">
        <f t="shared" si="25"/>
        <v>0</v>
      </c>
      <c r="AK142" s="9">
        <f t="shared" si="18"/>
        <v>0</v>
      </c>
      <c r="AL142" s="9">
        <f t="shared" si="26"/>
        <v>0</v>
      </c>
      <c r="AM142" s="9">
        <f t="shared" si="27"/>
        <v>0</v>
      </c>
      <c r="AN142" s="19"/>
      <c r="AO142" s="19"/>
      <c r="AP142" s="19"/>
      <c r="AQ142" s="19"/>
      <c r="AR142" s="19"/>
      <c r="AS142" s="19"/>
      <c r="AT142" s="19"/>
      <c r="AU142" s="19"/>
      <c r="AV142" s="1">
        <v>125</v>
      </c>
      <c r="AW142" s="9">
        <f t="shared" si="28"/>
        <v>0</v>
      </c>
      <c r="AX142" s="9">
        <f t="shared" si="19"/>
        <v>0</v>
      </c>
      <c r="AY142" s="9">
        <f t="shared" si="29"/>
        <v>0</v>
      </c>
      <c r="AZ142" s="9">
        <f t="shared" si="30"/>
        <v>0</v>
      </c>
      <c r="BA142" s="19"/>
      <c r="BB142" s="19"/>
      <c r="BC142" s="9">
        <f t="shared" si="31"/>
        <v>0</v>
      </c>
      <c r="BD142" s="9">
        <f t="shared" si="32"/>
        <v>0</v>
      </c>
    </row>
    <row r="143" spans="1:56">
      <c r="A143" s="3"/>
      <c r="B143" s="19"/>
      <c r="C143" s="19"/>
      <c r="D143" s="19"/>
      <c r="E143" s="19"/>
      <c r="F143" s="19"/>
      <c r="G143" s="19"/>
      <c r="H143" s="19"/>
      <c r="I143" s="1">
        <v>126</v>
      </c>
      <c r="J143" s="9">
        <f t="shared" si="20"/>
        <v>0</v>
      </c>
      <c r="K143" s="9">
        <f t="shared" si="21"/>
        <v>0</v>
      </c>
      <c r="L143" s="9">
        <f t="shared" si="33"/>
        <v>0</v>
      </c>
      <c r="M143" s="9">
        <f t="shared" si="22"/>
        <v>0</v>
      </c>
      <c r="N143" s="19"/>
      <c r="O143" s="19"/>
      <c r="P143" s="19"/>
      <c r="Q143" s="19"/>
      <c r="R143" s="19"/>
      <c r="S143" s="19"/>
      <c r="T143" s="19"/>
      <c r="U143" s="19"/>
      <c r="V143" s="1">
        <v>126</v>
      </c>
      <c r="W143" s="9">
        <f t="shared" si="34"/>
        <v>0</v>
      </c>
      <c r="X143" s="9">
        <f t="shared" si="23"/>
        <v>0</v>
      </c>
      <c r="Y143" s="9">
        <f t="shared" si="35"/>
        <v>0</v>
      </c>
      <c r="Z143" s="9">
        <f t="shared" si="24"/>
        <v>0</v>
      </c>
      <c r="AA143" s="19"/>
      <c r="AB143" s="19"/>
      <c r="AC143" s="19"/>
      <c r="AD143" s="19"/>
      <c r="AE143" s="19"/>
      <c r="AF143" s="19"/>
      <c r="AG143" s="19"/>
      <c r="AH143" s="19"/>
      <c r="AI143" s="1">
        <v>126</v>
      </c>
      <c r="AJ143" s="9">
        <f t="shared" si="25"/>
        <v>0</v>
      </c>
      <c r="AK143" s="9">
        <f t="shared" si="18"/>
        <v>0</v>
      </c>
      <c r="AL143" s="9">
        <f t="shared" si="26"/>
        <v>0</v>
      </c>
      <c r="AM143" s="9">
        <f t="shared" si="27"/>
        <v>0</v>
      </c>
      <c r="AN143" s="19"/>
      <c r="AO143" s="19"/>
      <c r="AP143" s="19"/>
      <c r="AQ143" s="19"/>
      <c r="AR143" s="19"/>
      <c r="AS143" s="19"/>
      <c r="AT143" s="19"/>
      <c r="AU143" s="19"/>
      <c r="AV143" s="1">
        <v>126</v>
      </c>
      <c r="AW143" s="9">
        <f t="shared" si="28"/>
        <v>0</v>
      </c>
      <c r="AX143" s="9">
        <f t="shared" si="19"/>
        <v>0</v>
      </c>
      <c r="AY143" s="9">
        <f t="shared" si="29"/>
        <v>0</v>
      </c>
      <c r="AZ143" s="9">
        <f t="shared" si="30"/>
        <v>0</v>
      </c>
      <c r="BA143" s="19"/>
      <c r="BB143" s="19"/>
      <c r="BC143" s="9">
        <f t="shared" si="31"/>
        <v>0</v>
      </c>
      <c r="BD143" s="9">
        <f t="shared" si="32"/>
        <v>0</v>
      </c>
    </row>
    <row r="144" spans="1:56">
      <c r="A144" s="3"/>
      <c r="B144" s="19"/>
      <c r="C144" s="19"/>
      <c r="D144" s="19"/>
      <c r="E144" s="19"/>
      <c r="F144" s="19"/>
      <c r="G144" s="19"/>
      <c r="H144" s="19"/>
      <c r="I144" s="1">
        <v>127</v>
      </c>
      <c r="J144" s="9">
        <f t="shared" si="20"/>
        <v>0</v>
      </c>
      <c r="K144" s="9">
        <f t="shared" si="21"/>
        <v>0</v>
      </c>
      <c r="L144" s="9">
        <f t="shared" si="33"/>
        <v>0</v>
      </c>
      <c r="M144" s="9">
        <f t="shared" si="22"/>
        <v>0</v>
      </c>
      <c r="N144" s="19"/>
      <c r="O144" s="19"/>
      <c r="P144" s="19"/>
      <c r="Q144" s="19"/>
      <c r="R144" s="19"/>
      <c r="S144" s="19"/>
      <c r="T144" s="19"/>
      <c r="U144" s="19"/>
      <c r="V144" s="1">
        <v>127</v>
      </c>
      <c r="W144" s="9">
        <f t="shared" si="34"/>
        <v>0</v>
      </c>
      <c r="X144" s="9">
        <f t="shared" si="23"/>
        <v>0</v>
      </c>
      <c r="Y144" s="9">
        <f t="shared" si="35"/>
        <v>0</v>
      </c>
      <c r="Z144" s="9">
        <f t="shared" si="24"/>
        <v>0</v>
      </c>
      <c r="AA144" s="19"/>
      <c r="AB144" s="19"/>
      <c r="AC144" s="19"/>
      <c r="AD144" s="19"/>
      <c r="AE144" s="19"/>
      <c r="AF144" s="19"/>
      <c r="AG144" s="19"/>
      <c r="AH144" s="19"/>
      <c r="AI144" s="1">
        <v>127</v>
      </c>
      <c r="AJ144" s="9">
        <f t="shared" si="25"/>
        <v>0</v>
      </c>
      <c r="AK144" s="9">
        <f t="shared" si="18"/>
        <v>0</v>
      </c>
      <c r="AL144" s="9">
        <f t="shared" si="26"/>
        <v>0</v>
      </c>
      <c r="AM144" s="9">
        <f t="shared" si="27"/>
        <v>0</v>
      </c>
      <c r="AN144" s="19"/>
      <c r="AO144" s="19"/>
      <c r="AP144" s="19"/>
      <c r="AQ144" s="19"/>
      <c r="AR144" s="19"/>
      <c r="AS144" s="19"/>
      <c r="AT144" s="19"/>
      <c r="AU144" s="19"/>
      <c r="AV144" s="1">
        <v>127</v>
      </c>
      <c r="AW144" s="9">
        <f t="shared" si="28"/>
        <v>0</v>
      </c>
      <c r="AX144" s="9">
        <f t="shared" si="19"/>
        <v>0</v>
      </c>
      <c r="AY144" s="9">
        <f t="shared" si="29"/>
        <v>0</v>
      </c>
      <c r="AZ144" s="9">
        <f t="shared" si="30"/>
        <v>0</v>
      </c>
      <c r="BA144" s="19"/>
      <c r="BB144" s="19"/>
      <c r="BC144" s="9">
        <f t="shared" si="31"/>
        <v>0</v>
      </c>
      <c r="BD144" s="9">
        <f t="shared" si="32"/>
        <v>0</v>
      </c>
    </row>
    <row r="145" spans="1:56">
      <c r="A145" s="3"/>
      <c r="B145" s="19"/>
      <c r="C145" s="19"/>
      <c r="D145" s="19"/>
      <c r="E145" s="19"/>
      <c r="F145" s="19"/>
      <c r="G145" s="19"/>
      <c r="H145" s="19"/>
      <c r="I145" s="1">
        <v>128</v>
      </c>
      <c r="J145" s="9">
        <f t="shared" si="20"/>
        <v>0</v>
      </c>
      <c r="K145" s="9">
        <f t="shared" si="21"/>
        <v>0</v>
      </c>
      <c r="L145" s="9">
        <f t="shared" si="33"/>
        <v>0</v>
      </c>
      <c r="M145" s="9">
        <f t="shared" si="22"/>
        <v>0</v>
      </c>
      <c r="N145" s="19"/>
      <c r="O145" s="19"/>
      <c r="P145" s="19"/>
      <c r="Q145" s="19"/>
      <c r="R145" s="19"/>
      <c r="S145" s="19"/>
      <c r="T145" s="19"/>
      <c r="U145" s="19"/>
      <c r="V145" s="1">
        <v>128</v>
      </c>
      <c r="W145" s="9">
        <f t="shared" si="34"/>
        <v>0</v>
      </c>
      <c r="X145" s="9">
        <f t="shared" si="23"/>
        <v>0</v>
      </c>
      <c r="Y145" s="9">
        <f t="shared" si="35"/>
        <v>0</v>
      </c>
      <c r="Z145" s="9">
        <f t="shared" si="24"/>
        <v>0</v>
      </c>
      <c r="AA145" s="19"/>
      <c r="AB145" s="19"/>
      <c r="AC145" s="19"/>
      <c r="AD145" s="19"/>
      <c r="AE145" s="19"/>
      <c r="AF145" s="19"/>
      <c r="AG145" s="19"/>
      <c r="AH145" s="19"/>
      <c r="AI145" s="1">
        <v>128</v>
      </c>
      <c r="AJ145" s="9">
        <f t="shared" si="25"/>
        <v>0</v>
      </c>
      <c r="AK145" s="9">
        <f t="shared" si="18"/>
        <v>0</v>
      </c>
      <c r="AL145" s="9">
        <f t="shared" si="26"/>
        <v>0</v>
      </c>
      <c r="AM145" s="9">
        <f t="shared" si="27"/>
        <v>0</v>
      </c>
      <c r="AN145" s="19"/>
      <c r="AO145" s="19"/>
      <c r="AP145" s="19"/>
      <c r="AQ145" s="19"/>
      <c r="AR145" s="19"/>
      <c r="AS145" s="19"/>
      <c r="AT145" s="19"/>
      <c r="AU145" s="19"/>
      <c r="AV145" s="1">
        <v>128</v>
      </c>
      <c r="AW145" s="9">
        <f t="shared" si="28"/>
        <v>0</v>
      </c>
      <c r="AX145" s="9">
        <f t="shared" si="19"/>
        <v>0</v>
      </c>
      <c r="AY145" s="9">
        <f t="shared" si="29"/>
        <v>0</v>
      </c>
      <c r="AZ145" s="9">
        <f t="shared" si="30"/>
        <v>0</v>
      </c>
      <c r="BA145" s="19"/>
      <c r="BB145" s="19"/>
      <c r="BC145" s="9">
        <f t="shared" si="31"/>
        <v>0</v>
      </c>
      <c r="BD145" s="9">
        <f t="shared" si="32"/>
        <v>0</v>
      </c>
    </row>
    <row r="146" spans="1:56">
      <c r="A146" s="3"/>
      <c r="B146" s="19"/>
      <c r="C146" s="19"/>
      <c r="D146" s="19"/>
      <c r="E146" s="19"/>
      <c r="F146" s="19"/>
      <c r="G146" s="19"/>
      <c r="H146" s="19"/>
      <c r="I146" s="1">
        <v>129</v>
      </c>
      <c r="J146" s="9">
        <f t="shared" si="20"/>
        <v>0</v>
      </c>
      <c r="K146" s="9">
        <f t="shared" si="21"/>
        <v>0</v>
      </c>
      <c r="L146" s="9">
        <f t="shared" si="33"/>
        <v>0</v>
      </c>
      <c r="M146" s="9">
        <f t="shared" si="22"/>
        <v>0</v>
      </c>
      <c r="N146" s="19"/>
      <c r="O146" s="19"/>
      <c r="P146" s="19"/>
      <c r="Q146" s="19"/>
      <c r="R146" s="19"/>
      <c r="S146" s="19"/>
      <c r="T146" s="19"/>
      <c r="U146" s="19"/>
      <c r="V146" s="1">
        <v>129</v>
      </c>
      <c r="W146" s="9">
        <f t="shared" si="34"/>
        <v>0</v>
      </c>
      <c r="X146" s="9">
        <f t="shared" si="23"/>
        <v>0</v>
      </c>
      <c r="Y146" s="9">
        <f t="shared" si="35"/>
        <v>0</v>
      </c>
      <c r="Z146" s="9">
        <f t="shared" si="24"/>
        <v>0</v>
      </c>
      <c r="AA146" s="19"/>
      <c r="AB146" s="19"/>
      <c r="AC146" s="19"/>
      <c r="AD146" s="19"/>
      <c r="AE146" s="19"/>
      <c r="AF146" s="19"/>
      <c r="AG146" s="19"/>
      <c r="AH146" s="19"/>
      <c r="AI146" s="1">
        <v>129</v>
      </c>
      <c r="AJ146" s="9">
        <f t="shared" si="25"/>
        <v>0</v>
      </c>
      <c r="AK146" s="9">
        <f t="shared" ref="AK146:AK209" si="36">AM145*$AC$24</f>
        <v>0</v>
      </c>
      <c r="AL146" s="9">
        <f t="shared" si="26"/>
        <v>0</v>
      </c>
      <c r="AM146" s="9">
        <f t="shared" si="27"/>
        <v>0</v>
      </c>
      <c r="AN146" s="19"/>
      <c r="AO146" s="19"/>
      <c r="AP146" s="19"/>
      <c r="AQ146" s="19"/>
      <c r="AR146" s="19"/>
      <c r="AS146" s="19"/>
      <c r="AT146" s="19"/>
      <c r="AU146" s="19"/>
      <c r="AV146" s="1">
        <v>129</v>
      </c>
      <c r="AW146" s="9">
        <f t="shared" si="28"/>
        <v>0</v>
      </c>
      <c r="AX146" s="9">
        <f t="shared" ref="AX146:AX209" si="37">AZ145*$AP$24</f>
        <v>0</v>
      </c>
      <c r="AY146" s="9">
        <f t="shared" si="29"/>
        <v>0</v>
      </c>
      <c r="AZ146" s="9">
        <f t="shared" si="30"/>
        <v>0</v>
      </c>
      <c r="BA146" s="19"/>
      <c r="BB146" s="19"/>
      <c r="BC146" s="9">
        <f t="shared" si="31"/>
        <v>0</v>
      </c>
      <c r="BD146" s="9">
        <f t="shared" si="32"/>
        <v>0</v>
      </c>
    </row>
    <row r="147" spans="1:56">
      <c r="A147" s="3"/>
      <c r="B147" s="19"/>
      <c r="C147" s="19"/>
      <c r="D147" s="19"/>
      <c r="E147" s="19"/>
      <c r="F147" s="19"/>
      <c r="G147" s="19"/>
      <c r="H147" s="19"/>
      <c r="I147" s="1">
        <v>130</v>
      </c>
      <c r="J147" s="9">
        <f t="shared" ref="J147:J210" si="38">IF(I147&gt;$E$16,0,$C$17)</f>
        <v>0</v>
      </c>
      <c r="K147" s="9">
        <f t="shared" ref="K147:K210" si="39">M146*$C$24</f>
        <v>0</v>
      </c>
      <c r="L147" s="9">
        <f t="shared" si="33"/>
        <v>0</v>
      </c>
      <c r="M147" s="9">
        <f t="shared" ref="M147:M210" si="40">M146-L147</f>
        <v>0</v>
      </c>
      <c r="N147" s="19"/>
      <c r="O147" s="19"/>
      <c r="P147" s="19"/>
      <c r="Q147" s="19"/>
      <c r="R147" s="19"/>
      <c r="S147" s="19"/>
      <c r="T147" s="19"/>
      <c r="U147" s="19"/>
      <c r="V147" s="1">
        <v>130</v>
      </c>
      <c r="W147" s="9">
        <f t="shared" si="34"/>
        <v>0</v>
      </c>
      <c r="X147" s="9">
        <f t="shared" ref="X147:X210" si="41">Z146*$P$24</f>
        <v>0</v>
      </c>
      <c r="Y147" s="9">
        <f t="shared" si="35"/>
        <v>0</v>
      </c>
      <c r="Z147" s="9">
        <f t="shared" ref="Z147:Z210" si="42">Z146-Y147</f>
        <v>0</v>
      </c>
      <c r="AA147" s="19"/>
      <c r="AB147" s="19"/>
      <c r="AC147" s="19"/>
      <c r="AD147" s="19"/>
      <c r="AE147" s="19"/>
      <c r="AF147" s="19"/>
      <c r="AG147" s="19"/>
      <c r="AH147" s="19"/>
      <c r="AI147" s="1">
        <v>130</v>
      </c>
      <c r="AJ147" s="9">
        <f t="shared" ref="AJ147:AJ210" si="43">IF(AI147&gt;$AE$16,0,$AC$17)</f>
        <v>0</v>
      </c>
      <c r="AK147" s="9">
        <f t="shared" si="36"/>
        <v>0</v>
      </c>
      <c r="AL147" s="9">
        <f t="shared" ref="AL147:AL210" si="44">AJ147-AK147</f>
        <v>0</v>
      </c>
      <c r="AM147" s="9">
        <f t="shared" ref="AM147:AM210" si="45">AM146-AL147</f>
        <v>0</v>
      </c>
      <c r="AN147" s="19"/>
      <c r="AO147" s="19"/>
      <c r="AP147" s="19"/>
      <c r="AQ147" s="19"/>
      <c r="AR147" s="19"/>
      <c r="AS147" s="19"/>
      <c r="AT147" s="19"/>
      <c r="AU147" s="19"/>
      <c r="AV147" s="1">
        <v>130</v>
      </c>
      <c r="AW147" s="9">
        <f t="shared" ref="AW147:AW210" si="46">IF(AV147&gt;$AR$16,0,$AP$17)</f>
        <v>0</v>
      </c>
      <c r="AX147" s="9">
        <f t="shared" si="37"/>
        <v>0</v>
      </c>
      <c r="AY147" s="9">
        <f t="shared" ref="AY147:AY210" si="47">AW147-AX147</f>
        <v>0</v>
      </c>
      <c r="AZ147" s="9">
        <f t="shared" ref="AZ147:AZ210" si="48">AZ146-AY147</f>
        <v>0</v>
      </c>
      <c r="BA147" s="19"/>
      <c r="BB147" s="19"/>
      <c r="BC147" s="9">
        <f t="shared" ref="BC147:BC210" si="49">AX147-AK147</f>
        <v>0</v>
      </c>
      <c r="BD147" s="9">
        <f t="shared" ref="BD147:BD210" si="50">BC147/(1+$G$12/12)^AV147</f>
        <v>0</v>
      </c>
    </row>
    <row r="148" spans="1:56">
      <c r="A148" s="3"/>
      <c r="B148" s="19"/>
      <c r="C148" s="19"/>
      <c r="D148" s="19"/>
      <c r="E148" s="19"/>
      <c r="F148" s="19"/>
      <c r="G148" s="19"/>
      <c r="H148" s="19"/>
      <c r="I148" s="1">
        <v>131</v>
      </c>
      <c r="J148" s="9">
        <f t="shared" si="38"/>
        <v>0</v>
      </c>
      <c r="K148" s="9">
        <f t="shared" si="39"/>
        <v>0</v>
      </c>
      <c r="L148" s="9">
        <f t="shared" ref="L148:L211" si="51">J148-K148</f>
        <v>0</v>
      </c>
      <c r="M148" s="9">
        <f t="shared" si="40"/>
        <v>0</v>
      </c>
      <c r="N148" s="19"/>
      <c r="O148" s="19"/>
      <c r="P148" s="19"/>
      <c r="Q148" s="19"/>
      <c r="R148" s="19"/>
      <c r="S148" s="19"/>
      <c r="T148" s="19"/>
      <c r="U148" s="19"/>
      <c r="V148" s="1">
        <v>131</v>
      </c>
      <c r="W148" s="9">
        <f t="shared" ref="W148:W211" si="52">IF(V148&gt;MAX($R$16,$AE$16),0,$P$17)</f>
        <v>0</v>
      </c>
      <c r="X148" s="9">
        <f t="shared" si="41"/>
        <v>0</v>
      </c>
      <c r="Y148" s="9">
        <f t="shared" ref="Y148:Y211" si="53">W148-X148</f>
        <v>0</v>
      </c>
      <c r="Z148" s="9">
        <f t="shared" si="42"/>
        <v>0</v>
      </c>
      <c r="AA148" s="19"/>
      <c r="AB148" s="19"/>
      <c r="AC148" s="19"/>
      <c r="AD148" s="19"/>
      <c r="AE148" s="19"/>
      <c r="AF148" s="19"/>
      <c r="AG148" s="19"/>
      <c r="AH148" s="19"/>
      <c r="AI148" s="1">
        <v>131</v>
      </c>
      <c r="AJ148" s="9">
        <f t="shared" si="43"/>
        <v>0</v>
      </c>
      <c r="AK148" s="9">
        <f t="shared" si="36"/>
        <v>0</v>
      </c>
      <c r="AL148" s="9">
        <f t="shared" si="44"/>
        <v>0</v>
      </c>
      <c r="AM148" s="9">
        <f t="shared" si="45"/>
        <v>0</v>
      </c>
      <c r="AN148" s="19"/>
      <c r="AO148" s="19"/>
      <c r="AP148" s="19"/>
      <c r="AQ148" s="19"/>
      <c r="AR148" s="19"/>
      <c r="AS148" s="19"/>
      <c r="AT148" s="19"/>
      <c r="AU148" s="19"/>
      <c r="AV148" s="1">
        <v>131</v>
      </c>
      <c r="AW148" s="9">
        <f t="shared" si="46"/>
        <v>0</v>
      </c>
      <c r="AX148" s="9">
        <f t="shared" si="37"/>
        <v>0</v>
      </c>
      <c r="AY148" s="9">
        <f t="shared" si="47"/>
        <v>0</v>
      </c>
      <c r="AZ148" s="9">
        <f t="shared" si="48"/>
        <v>0</v>
      </c>
      <c r="BA148" s="19"/>
      <c r="BB148" s="19"/>
      <c r="BC148" s="9">
        <f t="shared" si="49"/>
        <v>0</v>
      </c>
      <c r="BD148" s="9">
        <f t="shared" si="50"/>
        <v>0</v>
      </c>
    </row>
    <row r="149" spans="1:56">
      <c r="A149" s="3"/>
      <c r="B149" s="19"/>
      <c r="C149" s="19"/>
      <c r="D149" s="19"/>
      <c r="E149" s="19"/>
      <c r="F149" s="19"/>
      <c r="G149" s="19"/>
      <c r="H149" s="19"/>
      <c r="I149" s="1">
        <v>132</v>
      </c>
      <c r="J149" s="9">
        <f t="shared" si="38"/>
        <v>0</v>
      </c>
      <c r="K149" s="9">
        <f t="shared" si="39"/>
        <v>0</v>
      </c>
      <c r="L149" s="9">
        <f t="shared" si="51"/>
        <v>0</v>
      </c>
      <c r="M149" s="9">
        <f t="shared" si="40"/>
        <v>0</v>
      </c>
      <c r="N149" s="19"/>
      <c r="O149" s="19"/>
      <c r="P149" s="19"/>
      <c r="Q149" s="19"/>
      <c r="R149" s="19"/>
      <c r="S149" s="19"/>
      <c r="T149" s="19"/>
      <c r="U149" s="19"/>
      <c r="V149" s="1">
        <v>132</v>
      </c>
      <c r="W149" s="9">
        <f t="shared" si="52"/>
        <v>0</v>
      </c>
      <c r="X149" s="9">
        <f t="shared" si="41"/>
        <v>0</v>
      </c>
      <c r="Y149" s="9">
        <f t="shared" si="53"/>
        <v>0</v>
      </c>
      <c r="Z149" s="9">
        <f t="shared" si="42"/>
        <v>0</v>
      </c>
      <c r="AA149" s="19"/>
      <c r="AB149" s="19"/>
      <c r="AC149" s="19"/>
      <c r="AD149" s="19"/>
      <c r="AE149" s="19"/>
      <c r="AF149" s="19"/>
      <c r="AG149" s="19"/>
      <c r="AH149" s="19"/>
      <c r="AI149" s="1">
        <v>132</v>
      </c>
      <c r="AJ149" s="9">
        <f t="shared" si="43"/>
        <v>0</v>
      </c>
      <c r="AK149" s="9">
        <f t="shared" si="36"/>
        <v>0</v>
      </c>
      <c r="AL149" s="9">
        <f t="shared" si="44"/>
        <v>0</v>
      </c>
      <c r="AM149" s="9">
        <f t="shared" si="45"/>
        <v>0</v>
      </c>
      <c r="AN149" s="19"/>
      <c r="AO149" s="19"/>
      <c r="AP149" s="19"/>
      <c r="AQ149" s="19"/>
      <c r="AR149" s="19"/>
      <c r="AS149" s="19"/>
      <c r="AT149" s="19"/>
      <c r="AU149" s="19"/>
      <c r="AV149" s="1">
        <v>132</v>
      </c>
      <c r="AW149" s="9">
        <f t="shared" si="46"/>
        <v>0</v>
      </c>
      <c r="AX149" s="9">
        <f t="shared" si="37"/>
        <v>0</v>
      </c>
      <c r="AY149" s="9">
        <f t="shared" si="47"/>
        <v>0</v>
      </c>
      <c r="AZ149" s="9">
        <f t="shared" si="48"/>
        <v>0</v>
      </c>
      <c r="BA149" s="19"/>
      <c r="BB149" s="19"/>
      <c r="BC149" s="9">
        <f t="shared" si="49"/>
        <v>0</v>
      </c>
      <c r="BD149" s="9">
        <f t="shared" si="50"/>
        <v>0</v>
      </c>
    </row>
    <row r="150" spans="1:56">
      <c r="A150" s="3"/>
      <c r="B150" s="19"/>
      <c r="C150" s="19"/>
      <c r="D150" s="19"/>
      <c r="E150" s="19"/>
      <c r="F150" s="19"/>
      <c r="G150" s="19"/>
      <c r="H150" s="19"/>
      <c r="I150" s="1">
        <v>133</v>
      </c>
      <c r="J150" s="9">
        <f t="shared" si="38"/>
        <v>0</v>
      </c>
      <c r="K150" s="9">
        <f t="shared" si="39"/>
        <v>0</v>
      </c>
      <c r="L150" s="9">
        <f t="shared" si="51"/>
        <v>0</v>
      </c>
      <c r="M150" s="9">
        <f t="shared" si="40"/>
        <v>0</v>
      </c>
      <c r="N150" s="19"/>
      <c r="O150" s="19"/>
      <c r="P150" s="19"/>
      <c r="Q150" s="19"/>
      <c r="R150" s="19"/>
      <c r="S150" s="19"/>
      <c r="T150" s="19"/>
      <c r="U150" s="19"/>
      <c r="V150" s="1">
        <v>133</v>
      </c>
      <c r="W150" s="9">
        <f t="shared" si="52"/>
        <v>0</v>
      </c>
      <c r="X150" s="9">
        <f t="shared" si="41"/>
        <v>0</v>
      </c>
      <c r="Y150" s="9">
        <f t="shared" si="53"/>
        <v>0</v>
      </c>
      <c r="Z150" s="9">
        <f t="shared" si="42"/>
        <v>0</v>
      </c>
      <c r="AA150" s="19"/>
      <c r="AB150" s="19"/>
      <c r="AC150" s="19"/>
      <c r="AD150" s="19"/>
      <c r="AE150" s="19"/>
      <c r="AF150" s="19"/>
      <c r="AG150" s="19"/>
      <c r="AH150" s="19"/>
      <c r="AI150" s="1">
        <v>133</v>
      </c>
      <c r="AJ150" s="9">
        <f t="shared" si="43"/>
        <v>0</v>
      </c>
      <c r="AK150" s="9">
        <f t="shared" si="36"/>
        <v>0</v>
      </c>
      <c r="AL150" s="9">
        <f t="shared" si="44"/>
        <v>0</v>
      </c>
      <c r="AM150" s="9">
        <f t="shared" si="45"/>
        <v>0</v>
      </c>
      <c r="AN150" s="19"/>
      <c r="AO150" s="19"/>
      <c r="AP150" s="19"/>
      <c r="AQ150" s="19"/>
      <c r="AR150" s="19"/>
      <c r="AS150" s="19"/>
      <c r="AT150" s="19"/>
      <c r="AU150" s="19"/>
      <c r="AV150" s="1">
        <v>133</v>
      </c>
      <c r="AW150" s="9">
        <f t="shared" si="46"/>
        <v>0</v>
      </c>
      <c r="AX150" s="9">
        <f t="shared" si="37"/>
        <v>0</v>
      </c>
      <c r="AY150" s="9">
        <f t="shared" si="47"/>
        <v>0</v>
      </c>
      <c r="AZ150" s="9">
        <f t="shared" si="48"/>
        <v>0</v>
      </c>
      <c r="BA150" s="19"/>
      <c r="BB150" s="19"/>
      <c r="BC150" s="9">
        <f t="shared" si="49"/>
        <v>0</v>
      </c>
      <c r="BD150" s="9">
        <f t="shared" si="50"/>
        <v>0</v>
      </c>
    </row>
    <row r="151" spans="1:56">
      <c r="A151" s="3"/>
      <c r="B151" s="19"/>
      <c r="C151" s="19"/>
      <c r="D151" s="19"/>
      <c r="E151" s="19"/>
      <c r="F151" s="19"/>
      <c r="G151" s="19"/>
      <c r="H151" s="19"/>
      <c r="I151" s="1">
        <v>134</v>
      </c>
      <c r="J151" s="9">
        <f t="shared" si="38"/>
        <v>0</v>
      </c>
      <c r="K151" s="9">
        <f t="shared" si="39"/>
        <v>0</v>
      </c>
      <c r="L151" s="9">
        <f t="shared" si="51"/>
        <v>0</v>
      </c>
      <c r="M151" s="9">
        <f t="shared" si="40"/>
        <v>0</v>
      </c>
      <c r="N151" s="19"/>
      <c r="O151" s="19"/>
      <c r="P151" s="19"/>
      <c r="Q151" s="19"/>
      <c r="R151" s="19"/>
      <c r="S151" s="19"/>
      <c r="T151" s="19"/>
      <c r="U151" s="19"/>
      <c r="V151" s="1">
        <v>134</v>
      </c>
      <c r="W151" s="9">
        <f t="shared" si="52"/>
        <v>0</v>
      </c>
      <c r="X151" s="9">
        <f t="shared" si="41"/>
        <v>0</v>
      </c>
      <c r="Y151" s="9">
        <f t="shared" si="53"/>
        <v>0</v>
      </c>
      <c r="Z151" s="9">
        <f t="shared" si="42"/>
        <v>0</v>
      </c>
      <c r="AA151" s="19"/>
      <c r="AB151" s="19"/>
      <c r="AC151" s="19"/>
      <c r="AD151" s="19"/>
      <c r="AE151" s="19"/>
      <c r="AF151" s="19"/>
      <c r="AG151" s="19"/>
      <c r="AH151" s="19"/>
      <c r="AI151" s="1">
        <v>134</v>
      </c>
      <c r="AJ151" s="9">
        <f t="shared" si="43"/>
        <v>0</v>
      </c>
      <c r="AK151" s="9">
        <f t="shared" si="36"/>
        <v>0</v>
      </c>
      <c r="AL151" s="9">
        <f t="shared" si="44"/>
        <v>0</v>
      </c>
      <c r="AM151" s="9">
        <f t="shared" si="45"/>
        <v>0</v>
      </c>
      <c r="AN151" s="19"/>
      <c r="AO151" s="19"/>
      <c r="AP151" s="19"/>
      <c r="AQ151" s="19"/>
      <c r="AR151" s="19"/>
      <c r="AS151" s="19"/>
      <c r="AT151" s="19"/>
      <c r="AU151" s="19"/>
      <c r="AV151" s="1">
        <v>134</v>
      </c>
      <c r="AW151" s="9">
        <f t="shared" si="46"/>
        <v>0</v>
      </c>
      <c r="AX151" s="9">
        <f t="shared" si="37"/>
        <v>0</v>
      </c>
      <c r="AY151" s="9">
        <f t="shared" si="47"/>
        <v>0</v>
      </c>
      <c r="AZ151" s="9">
        <f t="shared" si="48"/>
        <v>0</v>
      </c>
      <c r="BA151" s="19"/>
      <c r="BB151" s="19"/>
      <c r="BC151" s="9">
        <f t="shared" si="49"/>
        <v>0</v>
      </c>
      <c r="BD151" s="9">
        <f t="shared" si="50"/>
        <v>0</v>
      </c>
    </row>
    <row r="152" spans="1:56">
      <c r="A152" s="3"/>
      <c r="B152" s="19"/>
      <c r="C152" s="19"/>
      <c r="D152" s="19"/>
      <c r="E152" s="19"/>
      <c r="F152" s="19"/>
      <c r="G152" s="19"/>
      <c r="H152" s="19"/>
      <c r="I152" s="1">
        <v>135</v>
      </c>
      <c r="J152" s="9">
        <f t="shared" si="38"/>
        <v>0</v>
      </c>
      <c r="K152" s="9">
        <f t="shared" si="39"/>
        <v>0</v>
      </c>
      <c r="L152" s="9">
        <f t="shared" si="51"/>
        <v>0</v>
      </c>
      <c r="M152" s="9">
        <f t="shared" si="40"/>
        <v>0</v>
      </c>
      <c r="N152" s="19"/>
      <c r="O152" s="19"/>
      <c r="P152" s="19"/>
      <c r="Q152" s="19"/>
      <c r="R152" s="19"/>
      <c r="S152" s="19"/>
      <c r="T152" s="19"/>
      <c r="U152" s="19"/>
      <c r="V152" s="1">
        <v>135</v>
      </c>
      <c r="W152" s="9">
        <f t="shared" si="52"/>
        <v>0</v>
      </c>
      <c r="X152" s="9">
        <f t="shared" si="41"/>
        <v>0</v>
      </c>
      <c r="Y152" s="9">
        <f t="shared" si="53"/>
        <v>0</v>
      </c>
      <c r="Z152" s="9">
        <f t="shared" si="42"/>
        <v>0</v>
      </c>
      <c r="AA152" s="19"/>
      <c r="AB152" s="19"/>
      <c r="AC152" s="19"/>
      <c r="AD152" s="19"/>
      <c r="AE152" s="19"/>
      <c r="AF152" s="19"/>
      <c r="AG152" s="19"/>
      <c r="AH152" s="19"/>
      <c r="AI152" s="1">
        <v>135</v>
      </c>
      <c r="AJ152" s="9">
        <f t="shared" si="43"/>
        <v>0</v>
      </c>
      <c r="AK152" s="9">
        <f t="shared" si="36"/>
        <v>0</v>
      </c>
      <c r="AL152" s="9">
        <f t="shared" si="44"/>
        <v>0</v>
      </c>
      <c r="AM152" s="9">
        <f t="shared" si="45"/>
        <v>0</v>
      </c>
      <c r="AN152" s="19"/>
      <c r="AO152" s="19"/>
      <c r="AP152" s="19"/>
      <c r="AQ152" s="19"/>
      <c r="AR152" s="19"/>
      <c r="AS152" s="19"/>
      <c r="AT152" s="19"/>
      <c r="AU152" s="19"/>
      <c r="AV152" s="1">
        <v>135</v>
      </c>
      <c r="AW152" s="9">
        <f t="shared" si="46"/>
        <v>0</v>
      </c>
      <c r="AX152" s="9">
        <f t="shared" si="37"/>
        <v>0</v>
      </c>
      <c r="AY152" s="9">
        <f t="shared" si="47"/>
        <v>0</v>
      </c>
      <c r="AZ152" s="9">
        <f t="shared" si="48"/>
        <v>0</v>
      </c>
      <c r="BA152" s="19"/>
      <c r="BB152" s="19"/>
      <c r="BC152" s="9">
        <f t="shared" si="49"/>
        <v>0</v>
      </c>
      <c r="BD152" s="9">
        <f t="shared" si="50"/>
        <v>0</v>
      </c>
    </row>
    <row r="153" spans="1:56">
      <c r="A153" s="3"/>
      <c r="B153" s="19"/>
      <c r="C153" s="19"/>
      <c r="D153" s="19"/>
      <c r="E153" s="19"/>
      <c r="F153" s="19"/>
      <c r="G153" s="19"/>
      <c r="H153" s="19"/>
      <c r="I153" s="1">
        <v>136</v>
      </c>
      <c r="J153" s="9">
        <f t="shared" si="38"/>
        <v>0</v>
      </c>
      <c r="K153" s="9">
        <f t="shared" si="39"/>
        <v>0</v>
      </c>
      <c r="L153" s="9">
        <f t="shared" si="51"/>
        <v>0</v>
      </c>
      <c r="M153" s="9">
        <f t="shared" si="40"/>
        <v>0</v>
      </c>
      <c r="N153" s="19"/>
      <c r="O153" s="19"/>
      <c r="P153" s="19"/>
      <c r="Q153" s="19"/>
      <c r="R153" s="19"/>
      <c r="S153" s="19"/>
      <c r="T153" s="19"/>
      <c r="U153" s="19"/>
      <c r="V153" s="1">
        <v>136</v>
      </c>
      <c r="W153" s="9">
        <f t="shared" si="52"/>
        <v>0</v>
      </c>
      <c r="X153" s="9">
        <f t="shared" si="41"/>
        <v>0</v>
      </c>
      <c r="Y153" s="9">
        <f t="shared" si="53"/>
        <v>0</v>
      </c>
      <c r="Z153" s="9">
        <f t="shared" si="42"/>
        <v>0</v>
      </c>
      <c r="AA153" s="19"/>
      <c r="AB153" s="19"/>
      <c r="AC153" s="19"/>
      <c r="AD153" s="19"/>
      <c r="AE153" s="19"/>
      <c r="AF153" s="19"/>
      <c r="AG153" s="19"/>
      <c r="AH153" s="19"/>
      <c r="AI153" s="1">
        <v>136</v>
      </c>
      <c r="AJ153" s="9">
        <f t="shared" si="43"/>
        <v>0</v>
      </c>
      <c r="AK153" s="9">
        <f t="shared" si="36"/>
        <v>0</v>
      </c>
      <c r="AL153" s="9">
        <f t="shared" si="44"/>
        <v>0</v>
      </c>
      <c r="AM153" s="9">
        <f t="shared" si="45"/>
        <v>0</v>
      </c>
      <c r="AN153" s="19"/>
      <c r="AO153" s="19"/>
      <c r="AP153" s="19"/>
      <c r="AQ153" s="19"/>
      <c r="AR153" s="19"/>
      <c r="AS153" s="19"/>
      <c r="AT153" s="19"/>
      <c r="AU153" s="19"/>
      <c r="AV153" s="1">
        <v>136</v>
      </c>
      <c r="AW153" s="9">
        <f t="shared" si="46"/>
        <v>0</v>
      </c>
      <c r="AX153" s="9">
        <f t="shared" si="37"/>
        <v>0</v>
      </c>
      <c r="AY153" s="9">
        <f t="shared" si="47"/>
        <v>0</v>
      </c>
      <c r="AZ153" s="9">
        <f t="shared" si="48"/>
        <v>0</v>
      </c>
      <c r="BA153" s="19"/>
      <c r="BB153" s="19"/>
      <c r="BC153" s="9">
        <f t="shared" si="49"/>
        <v>0</v>
      </c>
      <c r="BD153" s="9">
        <f t="shared" si="50"/>
        <v>0</v>
      </c>
    </row>
    <row r="154" spans="1:56">
      <c r="A154" s="3"/>
      <c r="B154" s="19"/>
      <c r="C154" s="19"/>
      <c r="D154" s="19"/>
      <c r="E154" s="19"/>
      <c r="F154" s="19"/>
      <c r="G154" s="19"/>
      <c r="H154" s="19"/>
      <c r="I154" s="1">
        <v>137</v>
      </c>
      <c r="J154" s="9">
        <f t="shared" si="38"/>
        <v>0</v>
      </c>
      <c r="K154" s="9">
        <f t="shared" si="39"/>
        <v>0</v>
      </c>
      <c r="L154" s="9">
        <f t="shared" si="51"/>
        <v>0</v>
      </c>
      <c r="M154" s="9">
        <f t="shared" si="40"/>
        <v>0</v>
      </c>
      <c r="N154" s="19"/>
      <c r="O154" s="19"/>
      <c r="P154" s="19"/>
      <c r="Q154" s="19"/>
      <c r="R154" s="19"/>
      <c r="S154" s="19"/>
      <c r="T154" s="19"/>
      <c r="U154" s="19"/>
      <c r="V154" s="1">
        <v>137</v>
      </c>
      <c r="W154" s="9">
        <f t="shared" si="52"/>
        <v>0</v>
      </c>
      <c r="X154" s="9">
        <f t="shared" si="41"/>
        <v>0</v>
      </c>
      <c r="Y154" s="9">
        <f t="shared" si="53"/>
        <v>0</v>
      </c>
      <c r="Z154" s="9">
        <f t="shared" si="42"/>
        <v>0</v>
      </c>
      <c r="AA154" s="19"/>
      <c r="AB154" s="19"/>
      <c r="AC154" s="19"/>
      <c r="AD154" s="19"/>
      <c r="AE154" s="19"/>
      <c r="AF154" s="19"/>
      <c r="AG154" s="19"/>
      <c r="AH154" s="19"/>
      <c r="AI154" s="1">
        <v>137</v>
      </c>
      <c r="AJ154" s="9">
        <f t="shared" si="43"/>
        <v>0</v>
      </c>
      <c r="AK154" s="9">
        <f t="shared" si="36"/>
        <v>0</v>
      </c>
      <c r="AL154" s="9">
        <f t="shared" si="44"/>
        <v>0</v>
      </c>
      <c r="AM154" s="9">
        <f t="shared" si="45"/>
        <v>0</v>
      </c>
      <c r="AN154" s="19"/>
      <c r="AO154" s="19"/>
      <c r="AP154" s="19"/>
      <c r="AQ154" s="19"/>
      <c r="AR154" s="19"/>
      <c r="AS154" s="19"/>
      <c r="AT154" s="19"/>
      <c r="AU154" s="19"/>
      <c r="AV154" s="1">
        <v>137</v>
      </c>
      <c r="AW154" s="9">
        <f t="shared" si="46"/>
        <v>0</v>
      </c>
      <c r="AX154" s="9">
        <f t="shared" si="37"/>
        <v>0</v>
      </c>
      <c r="AY154" s="9">
        <f t="shared" si="47"/>
        <v>0</v>
      </c>
      <c r="AZ154" s="9">
        <f t="shared" si="48"/>
        <v>0</v>
      </c>
      <c r="BA154" s="19"/>
      <c r="BB154" s="19"/>
      <c r="BC154" s="9">
        <f t="shared" si="49"/>
        <v>0</v>
      </c>
      <c r="BD154" s="9">
        <f t="shared" si="50"/>
        <v>0</v>
      </c>
    </row>
    <row r="155" spans="1:56">
      <c r="A155" s="3"/>
      <c r="B155" s="19"/>
      <c r="C155" s="19"/>
      <c r="D155" s="19"/>
      <c r="E155" s="19"/>
      <c r="F155" s="19"/>
      <c r="G155" s="19"/>
      <c r="H155" s="19"/>
      <c r="I155" s="1">
        <v>138</v>
      </c>
      <c r="J155" s="9">
        <f t="shared" si="38"/>
        <v>0</v>
      </c>
      <c r="K155" s="9">
        <f t="shared" si="39"/>
        <v>0</v>
      </c>
      <c r="L155" s="9">
        <f t="shared" si="51"/>
        <v>0</v>
      </c>
      <c r="M155" s="9">
        <f t="shared" si="40"/>
        <v>0</v>
      </c>
      <c r="N155" s="19"/>
      <c r="O155" s="19"/>
      <c r="P155" s="19"/>
      <c r="Q155" s="19"/>
      <c r="R155" s="19"/>
      <c r="S155" s="19"/>
      <c r="T155" s="19"/>
      <c r="U155" s="19"/>
      <c r="V155" s="1">
        <v>138</v>
      </c>
      <c r="W155" s="9">
        <f t="shared" si="52"/>
        <v>0</v>
      </c>
      <c r="X155" s="9">
        <f t="shared" si="41"/>
        <v>0</v>
      </c>
      <c r="Y155" s="9">
        <f t="shared" si="53"/>
        <v>0</v>
      </c>
      <c r="Z155" s="9">
        <f t="shared" si="42"/>
        <v>0</v>
      </c>
      <c r="AA155" s="19"/>
      <c r="AB155" s="19"/>
      <c r="AC155" s="19"/>
      <c r="AD155" s="19"/>
      <c r="AE155" s="19"/>
      <c r="AF155" s="19"/>
      <c r="AG155" s="19"/>
      <c r="AH155" s="19"/>
      <c r="AI155" s="1">
        <v>138</v>
      </c>
      <c r="AJ155" s="9">
        <f t="shared" si="43"/>
        <v>0</v>
      </c>
      <c r="AK155" s="9">
        <f t="shared" si="36"/>
        <v>0</v>
      </c>
      <c r="AL155" s="9">
        <f t="shared" si="44"/>
        <v>0</v>
      </c>
      <c r="AM155" s="9">
        <f t="shared" si="45"/>
        <v>0</v>
      </c>
      <c r="AN155" s="19"/>
      <c r="AO155" s="19"/>
      <c r="AP155" s="19"/>
      <c r="AQ155" s="19"/>
      <c r="AR155" s="19"/>
      <c r="AS155" s="19"/>
      <c r="AT155" s="19"/>
      <c r="AU155" s="19"/>
      <c r="AV155" s="1">
        <v>138</v>
      </c>
      <c r="AW155" s="9">
        <f t="shared" si="46"/>
        <v>0</v>
      </c>
      <c r="AX155" s="9">
        <f t="shared" si="37"/>
        <v>0</v>
      </c>
      <c r="AY155" s="9">
        <f t="shared" si="47"/>
        <v>0</v>
      </c>
      <c r="AZ155" s="9">
        <f t="shared" si="48"/>
        <v>0</v>
      </c>
      <c r="BA155" s="19"/>
      <c r="BB155" s="19"/>
      <c r="BC155" s="9">
        <f t="shared" si="49"/>
        <v>0</v>
      </c>
      <c r="BD155" s="9">
        <f t="shared" si="50"/>
        <v>0</v>
      </c>
    </row>
    <row r="156" spans="1:56">
      <c r="A156" s="3"/>
      <c r="B156" s="19"/>
      <c r="C156" s="19"/>
      <c r="D156" s="19"/>
      <c r="E156" s="19"/>
      <c r="F156" s="19"/>
      <c r="G156" s="19"/>
      <c r="H156" s="19"/>
      <c r="I156" s="1">
        <v>139</v>
      </c>
      <c r="J156" s="9">
        <f t="shared" si="38"/>
        <v>0</v>
      </c>
      <c r="K156" s="9">
        <f t="shared" si="39"/>
        <v>0</v>
      </c>
      <c r="L156" s="9">
        <f t="shared" si="51"/>
        <v>0</v>
      </c>
      <c r="M156" s="9">
        <f t="shared" si="40"/>
        <v>0</v>
      </c>
      <c r="N156" s="19"/>
      <c r="O156" s="19"/>
      <c r="P156" s="19"/>
      <c r="Q156" s="19"/>
      <c r="R156" s="19"/>
      <c r="S156" s="19"/>
      <c r="T156" s="19"/>
      <c r="U156" s="19"/>
      <c r="V156" s="1">
        <v>139</v>
      </c>
      <c r="W156" s="9">
        <f t="shared" si="52"/>
        <v>0</v>
      </c>
      <c r="X156" s="9">
        <f t="shared" si="41"/>
        <v>0</v>
      </c>
      <c r="Y156" s="9">
        <f t="shared" si="53"/>
        <v>0</v>
      </c>
      <c r="Z156" s="9">
        <f t="shared" si="42"/>
        <v>0</v>
      </c>
      <c r="AA156" s="19"/>
      <c r="AB156" s="19"/>
      <c r="AC156" s="19"/>
      <c r="AD156" s="19"/>
      <c r="AE156" s="19"/>
      <c r="AF156" s="19"/>
      <c r="AG156" s="19"/>
      <c r="AH156" s="19"/>
      <c r="AI156" s="1">
        <v>139</v>
      </c>
      <c r="AJ156" s="9">
        <f t="shared" si="43"/>
        <v>0</v>
      </c>
      <c r="AK156" s="9">
        <f t="shared" si="36"/>
        <v>0</v>
      </c>
      <c r="AL156" s="9">
        <f t="shared" si="44"/>
        <v>0</v>
      </c>
      <c r="AM156" s="9">
        <f t="shared" si="45"/>
        <v>0</v>
      </c>
      <c r="AN156" s="19"/>
      <c r="AO156" s="19"/>
      <c r="AP156" s="19"/>
      <c r="AQ156" s="19"/>
      <c r="AR156" s="19"/>
      <c r="AS156" s="19"/>
      <c r="AT156" s="19"/>
      <c r="AU156" s="19"/>
      <c r="AV156" s="1">
        <v>139</v>
      </c>
      <c r="AW156" s="9">
        <f t="shared" si="46"/>
        <v>0</v>
      </c>
      <c r="AX156" s="9">
        <f t="shared" si="37"/>
        <v>0</v>
      </c>
      <c r="AY156" s="9">
        <f t="shared" si="47"/>
        <v>0</v>
      </c>
      <c r="AZ156" s="9">
        <f t="shared" si="48"/>
        <v>0</v>
      </c>
      <c r="BA156" s="19"/>
      <c r="BB156" s="19"/>
      <c r="BC156" s="9">
        <f t="shared" si="49"/>
        <v>0</v>
      </c>
      <c r="BD156" s="9">
        <f t="shared" si="50"/>
        <v>0</v>
      </c>
    </row>
    <row r="157" spans="1:56">
      <c r="A157" s="3"/>
      <c r="B157" s="19"/>
      <c r="C157" s="19"/>
      <c r="D157" s="19"/>
      <c r="E157" s="19"/>
      <c r="F157" s="19"/>
      <c r="G157" s="19"/>
      <c r="H157" s="19"/>
      <c r="I157" s="1">
        <v>140</v>
      </c>
      <c r="J157" s="9">
        <f t="shared" si="38"/>
        <v>0</v>
      </c>
      <c r="K157" s="9">
        <f t="shared" si="39"/>
        <v>0</v>
      </c>
      <c r="L157" s="9">
        <f t="shared" si="51"/>
        <v>0</v>
      </c>
      <c r="M157" s="9">
        <f t="shared" si="40"/>
        <v>0</v>
      </c>
      <c r="N157" s="19"/>
      <c r="O157" s="19"/>
      <c r="P157" s="19"/>
      <c r="Q157" s="19"/>
      <c r="R157" s="19"/>
      <c r="S157" s="19"/>
      <c r="T157" s="19"/>
      <c r="U157" s="19"/>
      <c r="V157" s="1">
        <v>140</v>
      </c>
      <c r="W157" s="9">
        <f t="shared" si="52"/>
        <v>0</v>
      </c>
      <c r="X157" s="9">
        <f t="shared" si="41"/>
        <v>0</v>
      </c>
      <c r="Y157" s="9">
        <f t="shared" si="53"/>
        <v>0</v>
      </c>
      <c r="Z157" s="9">
        <f t="shared" si="42"/>
        <v>0</v>
      </c>
      <c r="AA157" s="19"/>
      <c r="AB157" s="19"/>
      <c r="AC157" s="19"/>
      <c r="AD157" s="19"/>
      <c r="AE157" s="19"/>
      <c r="AF157" s="19"/>
      <c r="AG157" s="19"/>
      <c r="AH157" s="19"/>
      <c r="AI157" s="1">
        <v>140</v>
      </c>
      <c r="AJ157" s="9">
        <f t="shared" si="43"/>
        <v>0</v>
      </c>
      <c r="AK157" s="9">
        <f t="shared" si="36"/>
        <v>0</v>
      </c>
      <c r="AL157" s="9">
        <f t="shared" si="44"/>
        <v>0</v>
      </c>
      <c r="AM157" s="9">
        <f t="shared" si="45"/>
        <v>0</v>
      </c>
      <c r="AN157" s="19"/>
      <c r="AO157" s="19"/>
      <c r="AP157" s="19"/>
      <c r="AQ157" s="19"/>
      <c r="AR157" s="19"/>
      <c r="AS157" s="19"/>
      <c r="AT157" s="19"/>
      <c r="AU157" s="19"/>
      <c r="AV157" s="1">
        <v>140</v>
      </c>
      <c r="AW157" s="9">
        <f t="shared" si="46"/>
        <v>0</v>
      </c>
      <c r="AX157" s="9">
        <f t="shared" si="37"/>
        <v>0</v>
      </c>
      <c r="AY157" s="9">
        <f t="shared" si="47"/>
        <v>0</v>
      </c>
      <c r="AZ157" s="9">
        <f t="shared" si="48"/>
        <v>0</v>
      </c>
      <c r="BA157" s="19"/>
      <c r="BB157" s="19"/>
      <c r="BC157" s="9">
        <f t="shared" si="49"/>
        <v>0</v>
      </c>
      <c r="BD157" s="9">
        <f t="shared" si="50"/>
        <v>0</v>
      </c>
    </row>
    <row r="158" spans="1:56">
      <c r="A158" s="3"/>
      <c r="B158" s="19"/>
      <c r="C158" s="19"/>
      <c r="D158" s="19"/>
      <c r="E158" s="19"/>
      <c r="F158" s="19"/>
      <c r="G158" s="19"/>
      <c r="H158" s="19"/>
      <c r="I158" s="1">
        <v>141</v>
      </c>
      <c r="J158" s="9">
        <f t="shared" si="38"/>
        <v>0</v>
      </c>
      <c r="K158" s="9">
        <f t="shared" si="39"/>
        <v>0</v>
      </c>
      <c r="L158" s="9">
        <f t="shared" si="51"/>
        <v>0</v>
      </c>
      <c r="M158" s="9">
        <f t="shared" si="40"/>
        <v>0</v>
      </c>
      <c r="N158" s="19"/>
      <c r="O158" s="19"/>
      <c r="P158" s="19"/>
      <c r="Q158" s="19"/>
      <c r="R158" s="19"/>
      <c r="S158" s="19"/>
      <c r="T158" s="19"/>
      <c r="U158" s="19"/>
      <c r="V158" s="1">
        <v>141</v>
      </c>
      <c r="W158" s="9">
        <f t="shared" si="52"/>
        <v>0</v>
      </c>
      <c r="X158" s="9">
        <f t="shared" si="41"/>
        <v>0</v>
      </c>
      <c r="Y158" s="9">
        <f t="shared" si="53"/>
        <v>0</v>
      </c>
      <c r="Z158" s="9">
        <f t="shared" si="42"/>
        <v>0</v>
      </c>
      <c r="AA158" s="19"/>
      <c r="AB158" s="19"/>
      <c r="AC158" s="19"/>
      <c r="AD158" s="19"/>
      <c r="AE158" s="19"/>
      <c r="AF158" s="19"/>
      <c r="AG158" s="19"/>
      <c r="AH158" s="19"/>
      <c r="AI158" s="1">
        <v>141</v>
      </c>
      <c r="AJ158" s="9">
        <f t="shared" si="43"/>
        <v>0</v>
      </c>
      <c r="AK158" s="9">
        <f t="shared" si="36"/>
        <v>0</v>
      </c>
      <c r="AL158" s="9">
        <f t="shared" si="44"/>
        <v>0</v>
      </c>
      <c r="AM158" s="9">
        <f t="shared" si="45"/>
        <v>0</v>
      </c>
      <c r="AN158" s="19"/>
      <c r="AO158" s="19"/>
      <c r="AP158" s="19"/>
      <c r="AQ158" s="19"/>
      <c r="AR158" s="19"/>
      <c r="AS158" s="19"/>
      <c r="AT158" s="19"/>
      <c r="AU158" s="19"/>
      <c r="AV158" s="1">
        <v>141</v>
      </c>
      <c r="AW158" s="9">
        <f t="shared" si="46"/>
        <v>0</v>
      </c>
      <c r="AX158" s="9">
        <f t="shared" si="37"/>
        <v>0</v>
      </c>
      <c r="AY158" s="9">
        <f t="shared" si="47"/>
        <v>0</v>
      </c>
      <c r="AZ158" s="9">
        <f t="shared" si="48"/>
        <v>0</v>
      </c>
      <c r="BA158" s="19"/>
      <c r="BB158" s="19"/>
      <c r="BC158" s="9">
        <f t="shared" si="49"/>
        <v>0</v>
      </c>
      <c r="BD158" s="9">
        <f t="shared" si="50"/>
        <v>0</v>
      </c>
    </row>
    <row r="159" spans="1:56">
      <c r="A159" s="3"/>
      <c r="B159" s="19"/>
      <c r="C159" s="19"/>
      <c r="D159" s="19"/>
      <c r="E159" s="19"/>
      <c r="F159" s="19"/>
      <c r="G159" s="19"/>
      <c r="H159" s="19"/>
      <c r="I159" s="1">
        <v>142</v>
      </c>
      <c r="J159" s="9">
        <f t="shared" si="38"/>
        <v>0</v>
      </c>
      <c r="K159" s="9">
        <f t="shared" si="39"/>
        <v>0</v>
      </c>
      <c r="L159" s="9">
        <f t="shared" si="51"/>
        <v>0</v>
      </c>
      <c r="M159" s="9">
        <f t="shared" si="40"/>
        <v>0</v>
      </c>
      <c r="N159" s="19"/>
      <c r="O159" s="19"/>
      <c r="P159" s="19"/>
      <c r="Q159" s="19"/>
      <c r="R159" s="19"/>
      <c r="S159" s="19"/>
      <c r="T159" s="19"/>
      <c r="U159" s="19"/>
      <c r="V159" s="1">
        <v>142</v>
      </c>
      <c r="W159" s="9">
        <f t="shared" si="52"/>
        <v>0</v>
      </c>
      <c r="X159" s="9">
        <f t="shared" si="41"/>
        <v>0</v>
      </c>
      <c r="Y159" s="9">
        <f t="shared" si="53"/>
        <v>0</v>
      </c>
      <c r="Z159" s="9">
        <f t="shared" si="42"/>
        <v>0</v>
      </c>
      <c r="AA159" s="19"/>
      <c r="AB159" s="19"/>
      <c r="AC159" s="19"/>
      <c r="AD159" s="19"/>
      <c r="AE159" s="19"/>
      <c r="AF159" s="19"/>
      <c r="AG159" s="19"/>
      <c r="AH159" s="19"/>
      <c r="AI159" s="1">
        <v>142</v>
      </c>
      <c r="AJ159" s="9">
        <f t="shared" si="43"/>
        <v>0</v>
      </c>
      <c r="AK159" s="9">
        <f t="shared" si="36"/>
        <v>0</v>
      </c>
      <c r="AL159" s="9">
        <f t="shared" si="44"/>
        <v>0</v>
      </c>
      <c r="AM159" s="9">
        <f t="shared" si="45"/>
        <v>0</v>
      </c>
      <c r="AN159" s="19"/>
      <c r="AO159" s="19"/>
      <c r="AP159" s="19"/>
      <c r="AQ159" s="19"/>
      <c r="AR159" s="19"/>
      <c r="AS159" s="19"/>
      <c r="AT159" s="19"/>
      <c r="AU159" s="19"/>
      <c r="AV159" s="1">
        <v>142</v>
      </c>
      <c r="AW159" s="9">
        <f t="shared" si="46"/>
        <v>0</v>
      </c>
      <c r="AX159" s="9">
        <f t="shared" si="37"/>
        <v>0</v>
      </c>
      <c r="AY159" s="9">
        <f t="shared" si="47"/>
        <v>0</v>
      </c>
      <c r="AZ159" s="9">
        <f t="shared" si="48"/>
        <v>0</v>
      </c>
      <c r="BA159" s="19"/>
      <c r="BB159" s="19"/>
      <c r="BC159" s="9">
        <f t="shared" si="49"/>
        <v>0</v>
      </c>
      <c r="BD159" s="9">
        <f t="shared" si="50"/>
        <v>0</v>
      </c>
    </row>
    <row r="160" spans="1:56">
      <c r="A160" s="3"/>
      <c r="B160" s="19"/>
      <c r="C160" s="19"/>
      <c r="D160" s="19"/>
      <c r="E160" s="19"/>
      <c r="F160" s="19"/>
      <c r="G160" s="19"/>
      <c r="H160" s="19"/>
      <c r="I160" s="1">
        <v>143</v>
      </c>
      <c r="J160" s="9">
        <f t="shared" si="38"/>
        <v>0</v>
      </c>
      <c r="K160" s="9">
        <f t="shared" si="39"/>
        <v>0</v>
      </c>
      <c r="L160" s="9">
        <f t="shared" si="51"/>
        <v>0</v>
      </c>
      <c r="M160" s="9">
        <f t="shared" si="40"/>
        <v>0</v>
      </c>
      <c r="N160" s="19"/>
      <c r="O160" s="19"/>
      <c r="P160" s="19"/>
      <c r="Q160" s="19"/>
      <c r="R160" s="19"/>
      <c r="S160" s="19"/>
      <c r="T160" s="19"/>
      <c r="U160" s="19"/>
      <c r="V160" s="1">
        <v>143</v>
      </c>
      <c r="W160" s="9">
        <f t="shared" si="52"/>
        <v>0</v>
      </c>
      <c r="X160" s="9">
        <f t="shared" si="41"/>
        <v>0</v>
      </c>
      <c r="Y160" s="9">
        <f t="shared" si="53"/>
        <v>0</v>
      </c>
      <c r="Z160" s="9">
        <f t="shared" si="42"/>
        <v>0</v>
      </c>
      <c r="AA160" s="19"/>
      <c r="AB160" s="19"/>
      <c r="AC160" s="19"/>
      <c r="AD160" s="19"/>
      <c r="AE160" s="19"/>
      <c r="AF160" s="19"/>
      <c r="AG160" s="19"/>
      <c r="AH160" s="19"/>
      <c r="AI160" s="1">
        <v>143</v>
      </c>
      <c r="AJ160" s="9">
        <f t="shared" si="43"/>
        <v>0</v>
      </c>
      <c r="AK160" s="9">
        <f t="shared" si="36"/>
        <v>0</v>
      </c>
      <c r="AL160" s="9">
        <f t="shared" si="44"/>
        <v>0</v>
      </c>
      <c r="AM160" s="9">
        <f t="shared" si="45"/>
        <v>0</v>
      </c>
      <c r="AN160" s="19"/>
      <c r="AO160" s="19"/>
      <c r="AP160" s="19"/>
      <c r="AQ160" s="19"/>
      <c r="AR160" s="19"/>
      <c r="AS160" s="19"/>
      <c r="AT160" s="19"/>
      <c r="AU160" s="19"/>
      <c r="AV160" s="1">
        <v>143</v>
      </c>
      <c r="AW160" s="9">
        <f t="shared" si="46"/>
        <v>0</v>
      </c>
      <c r="AX160" s="9">
        <f t="shared" si="37"/>
        <v>0</v>
      </c>
      <c r="AY160" s="9">
        <f t="shared" si="47"/>
        <v>0</v>
      </c>
      <c r="AZ160" s="9">
        <f t="shared" si="48"/>
        <v>0</v>
      </c>
      <c r="BA160" s="19"/>
      <c r="BB160" s="19"/>
      <c r="BC160" s="9">
        <f t="shared" si="49"/>
        <v>0</v>
      </c>
      <c r="BD160" s="9">
        <f t="shared" si="50"/>
        <v>0</v>
      </c>
    </row>
    <row r="161" spans="1:56">
      <c r="A161" s="3"/>
      <c r="B161" s="19"/>
      <c r="C161" s="19"/>
      <c r="D161" s="19"/>
      <c r="E161" s="19"/>
      <c r="F161" s="19"/>
      <c r="G161" s="19"/>
      <c r="H161" s="19"/>
      <c r="I161" s="1">
        <v>144</v>
      </c>
      <c r="J161" s="9">
        <f t="shared" si="38"/>
        <v>0</v>
      </c>
      <c r="K161" s="9">
        <f t="shared" si="39"/>
        <v>0</v>
      </c>
      <c r="L161" s="9">
        <f t="shared" si="51"/>
        <v>0</v>
      </c>
      <c r="M161" s="9">
        <f t="shared" si="40"/>
        <v>0</v>
      </c>
      <c r="N161" s="19"/>
      <c r="O161" s="19"/>
      <c r="P161" s="19"/>
      <c r="Q161" s="19"/>
      <c r="R161" s="19"/>
      <c r="S161" s="19"/>
      <c r="T161" s="19"/>
      <c r="U161" s="19"/>
      <c r="V161" s="1">
        <v>144</v>
      </c>
      <c r="W161" s="9">
        <f t="shared" si="52"/>
        <v>0</v>
      </c>
      <c r="X161" s="9">
        <f t="shared" si="41"/>
        <v>0</v>
      </c>
      <c r="Y161" s="9">
        <f t="shared" si="53"/>
        <v>0</v>
      </c>
      <c r="Z161" s="9">
        <f t="shared" si="42"/>
        <v>0</v>
      </c>
      <c r="AA161" s="19"/>
      <c r="AB161" s="19"/>
      <c r="AC161" s="19"/>
      <c r="AD161" s="19"/>
      <c r="AE161" s="19"/>
      <c r="AF161" s="19"/>
      <c r="AG161" s="19"/>
      <c r="AH161" s="19"/>
      <c r="AI161" s="1">
        <v>144</v>
      </c>
      <c r="AJ161" s="9">
        <f t="shared" si="43"/>
        <v>0</v>
      </c>
      <c r="AK161" s="9">
        <f t="shared" si="36"/>
        <v>0</v>
      </c>
      <c r="AL161" s="9">
        <f t="shared" si="44"/>
        <v>0</v>
      </c>
      <c r="AM161" s="9">
        <f t="shared" si="45"/>
        <v>0</v>
      </c>
      <c r="AN161" s="19"/>
      <c r="AO161" s="19"/>
      <c r="AP161" s="19"/>
      <c r="AQ161" s="19"/>
      <c r="AR161" s="19"/>
      <c r="AS161" s="19"/>
      <c r="AT161" s="19"/>
      <c r="AU161" s="19"/>
      <c r="AV161" s="1">
        <v>144</v>
      </c>
      <c r="AW161" s="9">
        <f t="shared" si="46"/>
        <v>0</v>
      </c>
      <c r="AX161" s="9">
        <f t="shared" si="37"/>
        <v>0</v>
      </c>
      <c r="AY161" s="9">
        <f t="shared" si="47"/>
        <v>0</v>
      </c>
      <c r="AZ161" s="9">
        <f t="shared" si="48"/>
        <v>0</v>
      </c>
      <c r="BA161" s="19"/>
      <c r="BB161" s="19"/>
      <c r="BC161" s="9">
        <f t="shared" si="49"/>
        <v>0</v>
      </c>
      <c r="BD161" s="9">
        <f t="shared" si="50"/>
        <v>0</v>
      </c>
    </row>
    <row r="162" spans="1:56">
      <c r="A162" s="3"/>
      <c r="B162" s="19"/>
      <c r="C162" s="19"/>
      <c r="D162" s="19"/>
      <c r="E162" s="19"/>
      <c r="F162" s="19"/>
      <c r="G162" s="19"/>
      <c r="H162" s="19"/>
      <c r="I162" s="1">
        <v>145</v>
      </c>
      <c r="J162" s="9">
        <f t="shared" si="38"/>
        <v>0</v>
      </c>
      <c r="K162" s="9">
        <f t="shared" si="39"/>
        <v>0</v>
      </c>
      <c r="L162" s="9">
        <f t="shared" si="51"/>
        <v>0</v>
      </c>
      <c r="M162" s="9">
        <f t="shared" si="40"/>
        <v>0</v>
      </c>
      <c r="N162" s="19"/>
      <c r="O162" s="19"/>
      <c r="P162" s="19"/>
      <c r="Q162" s="19"/>
      <c r="R162" s="19"/>
      <c r="S162" s="19"/>
      <c r="T162" s="19"/>
      <c r="U162" s="19"/>
      <c r="V162" s="1">
        <v>145</v>
      </c>
      <c r="W162" s="9">
        <f t="shared" si="52"/>
        <v>0</v>
      </c>
      <c r="X162" s="9">
        <f t="shared" si="41"/>
        <v>0</v>
      </c>
      <c r="Y162" s="9">
        <f t="shared" si="53"/>
        <v>0</v>
      </c>
      <c r="Z162" s="9">
        <f t="shared" si="42"/>
        <v>0</v>
      </c>
      <c r="AA162" s="19"/>
      <c r="AB162" s="19"/>
      <c r="AC162" s="19"/>
      <c r="AD162" s="19"/>
      <c r="AE162" s="19"/>
      <c r="AF162" s="19"/>
      <c r="AG162" s="19"/>
      <c r="AH162" s="19"/>
      <c r="AI162" s="1">
        <v>145</v>
      </c>
      <c r="AJ162" s="9">
        <f t="shared" si="43"/>
        <v>0</v>
      </c>
      <c r="AK162" s="9">
        <f t="shared" si="36"/>
        <v>0</v>
      </c>
      <c r="AL162" s="9">
        <f t="shared" si="44"/>
        <v>0</v>
      </c>
      <c r="AM162" s="9">
        <f t="shared" si="45"/>
        <v>0</v>
      </c>
      <c r="AN162" s="19"/>
      <c r="AO162" s="19"/>
      <c r="AP162" s="19"/>
      <c r="AQ162" s="19"/>
      <c r="AR162" s="19"/>
      <c r="AS162" s="19"/>
      <c r="AT162" s="19"/>
      <c r="AU162" s="19"/>
      <c r="AV162" s="1">
        <v>145</v>
      </c>
      <c r="AW162" s="9">
        <f t="shared" si="46"/>
        <v>0</v>
      </c>
      <c r="AX162" s="9">
        <f t="shared" si="37"/>
        <v>0</v>
      </c>
      <c r="AY162" s="9">
        <f t="shared" si="47"/>
        <v>0</v>
      </c>
      <c r="AZ162" s="9">
        <f t="shared" si="48"/>
        <v>0</v>
      </c>
      <c r="BA162" s="19"/>
      <c r="BB162" s="19"/>
      <c r="BC162" s="9">
        <f t="shared" si="49"/>
        <v>0</v>
      </c>
      <c r="BD162" s="9">
        <f t="shared" si="50"/>
        <v>0</v>
      </c>
    </row>
    <row r="163" spans="1:56">
      <c r="A163" s="3"/>
      <c r="B163" s="19"/>
      <c r="C163" s="19"/>
      <c r="D163" s="19"/>
      <c r="E163" s="19"/>
      <c r="F163" s="19"/>
      <c r="G163" s="19"/>
      <c r="H163" s="19"/>
      <c r="I163" s="1">
        <v>146</v>
      </c>
      <c r="J163" s="9">
        <f t="shared" si="38"/>
        <v>0</v>
      </c>
      <c r="K163" s="9">
        <f t="shared" si="39"/>
        <v>0</v>
      </c>
      <c r="L163" s="9">
        <f t="shared" si="51"/>
        <v>0</v>
      </c>
      <c r="M163" s="9">
        <f t="shared" si="40"/>
        <v>0</v>
      </c>
      <c r="N163" s="19"/>
      <c r="O163" s="19"/>
      <c r="P163" s="19"/>
      <c r="Q163" s="19"/>
      <c r="R163" s="19"/>
      <c r="S163" s="19"/>
      <c r="T163" s="19"/>
      <c r="U163" s="19"/>
      <c r="V163" s="1">
        <v>146</v>
      </c>
      <c r="W163" s="9">
        <f t="shared" si="52"/>
        <v>0</v>
      </c>
      <c r="X163" s="9">
        <f t="shared" si="41"/>
        <v>0</v>
      </c>
      <c r="Y163" s="9">
        <f t="shared" si="53"/>
        <v>0</v>
      </c>
      <c r="Z163" s="9">
        <f t="shared" si="42"/>
        <v>0</v>
      </c>
      <c r="AA163" s="19"/>
      <c r="AB163" s="19"/>
      <c r="AC163" s="19"/>
      <c r="AD163" s="19"/>
      <c r="AE163" s="19"/>
      <c r="AF163" s="19"/>
      <c r="AG163" s="19"/>
      <c r="AH163" s="19"/>
      <c r="AI163" s="1">
        <v>146</v>
      </c>
      <c r="AJ163" s="9">
        <f t="shared" si="43"/>
        <v>0</v>
      </c>
      <c r="AK163" s="9">
        <f t="shared" si="36"/>
        <v>0</v>
      </c>
      <c r="AL163" s="9">
        <f t="shared" si="44"/>
        <v>0</v>
      </c>
      <c r="AM163" s="9">
        <f t="shared" si="45"/>
        <v>0</v>
      </c>
      <c r="AN163" s="19"/>
      <c r="AO163" s="19"/>
      <c r="AP163" s="19"/>
      <c r="AQ163" s="19"/>
      <c r="AR163" s="19"/>
      <c r="AS163" s="19"/>
      <c r="AT163" s="19"/>
      <c r="AU163" s="19"/>
      <c r="AV163" s="1">
        <v>146</v>
      </c>
      <c r="AW163" s="9">
        <f t="shared" si="46"/>
        <v>0</v>
      </c>
      <c r="AX163" s="9">
        <f t="shared" si="37"/>
        <v>0</v>
      </c>
      <c r="AY163" s="9">
        <f t="shared" si="47"/>
        <v>0</v>
      </c>
      <c r="AZ163" s="9">
        <f t="shared" si="48"/>
        <v>0</v>
      </c>
      <c r="BA163" s="19"/>
      <c r="BB163" s="19"/>
      <c r="BC163" s="9">
        <f t="shared" si="49"/>
        <v>0</v>
      </c>
      <c r="BD163" s="9">
        <f t="shared" si="50"/>
        <v>0</v>
      </c>
    </row>
    <row r="164" spans="1:56">
      <c r="A164" s="3"/>
      <c r="B164" s="19"/>
      <c r="C164" s="19"/>
      <c r="D164" s="19"/>
      <c r="E164" s="19"/>
      <c r="F164" s="19"/>
      <c r="G164" s="19"/>
      <c r="H164" s="19"/>
      <c r="I164" s="1">
        <v>147</v>
      </c>
      <c r="J164" s="9">
        <f t="shared" si="38"/>
        <v>0</v>
      </c>
      <c r="K164" s="9">
        <f t="shared" si="39"/>
        <v>0</v>
      </c>
      <c r="L164" s="9">
        <f t="shared" si="51"/>
        <v>0</v>
      </c>
      <c r="M164" s="9">
        <f t="shared" si="40"/>
        <v>0</v>
      </c>
      <c r="N164" s="19"/>
      <c r="O164" s="19"/>
      <c r="P164" s="19"/>
      <c r="Q164" s="19"/>
      <c r="R164" s="19"/>
      <c r="S164" s="19"/>
      <c r="T164" s="19"/>
      <c r="U164" s="19"/>
      <c r="V164" s="1">
        <v>147</v>
      </c>
      <c r="W164" s="9">
        <f t="shared" si="52"/>
        <v>0</v>
      </c>
      <c r="X164" s="9">
        <f t="shared" si="41"/>
        <v>0</v>
      </c>
      <c r="Y164" s="9">
        <f t="shared" si="53"/>
        <v>0</v>
      </c>
      <c r="Z164" s="9">
        <f t="shared" si="42"/>
        <v>0</v>
      </c>
      <c r="AA164" s="19"/>
      <c r="AB164" s="19"/>
      <c r="AC164" s="19"/>
      <c r="AD164" s="19"/>
      <c r="AE164" s="19"/>
      <c r="AF164" s="19"/>
      <c r="AG164" s="19"/>
      <c r="AH164" s="19"/>
      <c r="AI164" s="1">
        <v>147</v>
      </c>
      <c r="AJ164" s="9">
        <f t="shared" si="43"/>
        <v>0</v>
      </c>
      <c r="AK164" s="9">
        <f t="shared" si="36"/>
        <v>0</v>
      </c>
      <c r="AL164" s="9">
        <f t="shared" si="44"/>
        <v>0</v>
      </c>
      <c r="AM164" s="9">
        <f t="shared" si="45"/>
        <v>0</v>
      </c>
      <c r="AN164" s="19"/>
      <c r="AO164" s="19"/>
      <c r="AP164" s="19"/>
      <c r="AQ164" s="19"/>
      <c r="AR164" s="19"/>
      <c r="AS164" s="19"/>
      <c r="AT164" s="19"/>
      <c r="AU164" s="19"/>
      <c r="AV164" s="1">
        <v>147</v>
      </c>
      <c r="AW164" s="9">
        <f t="shared" si="46"/>
        <v>0</v>
      </c>
      <c r="AX164" s="9">
        <f t="shared" si="37"/>
        <v>0</v>
      </c>
      <c r="AY164" s="9">
        <f t="shared" si="47"/>
        <v>0</v>
      </c>
      <c r="AZ164" s="9">
        <f t="shared" si="48"/>
        <v>0</v>
      </c>
      <c r="BA164" s="19"/>
      <c r="BB164" s="19"/>
      <c r="BC164" s="9">
        <f t="shared" si="49"/>
        <v>0</v>
      </c>
      <c r="BD164" s="9">
        <f t="shared" si="50"/>
        <v>0</v>
      </c>
    </row>
    <row r="165" spans="1:56">
      <c r="A165" s="3"/>
      <c r="B165" s="19"/>
      <c r="C165" s="19"/>
      <c r="D165" s="19"/>
      <c r="E165" s="19"/>
      <c r="F165" s="19"/>
      <c r="G165" s="19"/>
      <c r="H165" s="19"/>
      <c r="I165" s="1">
        <v>148</v>
      </c>
      <c r="J165" s="9">
        <f t="shared" si="38"/>
        <v>0</v>
      </c>
      <c r="K165" s="9">
        <f t="shared" si="39"/>
        <v>0</v>
      </c>
      <c r="L165" s="9">
        <f t="shared" si="51"/>
        <v>0</v>
      </c>
      <c r="M165" s="9">
        <f t="shared" si="40"/>
        <v>0</v>
      </c>
      <c r="N165" s="19"/>
      <c r="O165" s="19"/>
      <c r="P165" s="19"/>
      <c r="Q165" s="19"/>
      <c r="R165" s="19"/>
      <c r="S165" s="19"/>
      <c r="T165" s="19"/>
      <c r="U165" s="19"/>
      <c r="V165" s="1">
        <v>148</v>
      </c>
      <c r="W165" s="9">
        <f t="shared" si="52"/>
        <v>0</v>
      </c>
      <c r="X165" s="9">
        <f t="shared" si="41"/>
        <v>0</v>
      </c>
      <c r="Y165" s="9">
        <f t="shared" si="53"/>
        <v>0</v>
      </c>
      <c r="Z165" s="9">
        <f t="shared" si="42"/>
        <v>0</v>
      </c>
      <c r="AA165" s="19"/>
      <c r="AB165" s="19"/>
      <c r="AC165" s="19"/>
      <c r="AD165" s="19"/>
      <c r="AE165" s="19"/>
      <c r="AF165" s="19"/>
      <c r="AG165" s="19"/>
      <c r="AH165" s="19"/>
      <c r="AI165" s="1">
        <v>148</v>
      </c>
      <c r="AJ165" s="9">
        <f t="shared" si="43"/>
        <v>0</v>
      </c>
      <c r="AK165" s="9">
        <f t="shared" si="36"/>
        <v>0</v>
      </c>
      <c r="AL165" s="9">
        <f t="shared" si="44"/>
        <v>0</v>
      </c>
      <c r="AM165" s="9">
        <f t="shared" si="45"/>
        <v>0</v>
      </c>
      <c r="AN165" s="19"/>
      <c r="AO165" s="19"/>
      <c r="AP165" s="19"/>
      <c r="AQ165" s="19"/>
      <c r="AR165" s="19"/>
      <c r="AS165" s="19"/>
      <c r="AT165" s="19"/>
      <c r="AU165" s="19"/>
      <c r="AV165" s="1">
        <v>148</v>
      </c>
      <c r="AW165" s="9">
        <f t="shared" si="46"/>
        <v>0</v>
      </c>
      <c r="AX165" s="9">
        <f t="shared" si="37"/>
        <v>0</v>
      </c>
      <c r="AY165" s="9">
        <f t="shared" si="47"/>
        <v>0</v>
      </c>
      <c r="AZ165" s="9">
        <f t="shared" si="48"/>
        <v>0</v>
      </c>
      <c r="BA165" s="19"/>
      <c r="BB165" s="19"/>
      <c r="BC165" s="9">
        <f t="shared" si="49"/>
        <v>0</v>
      </c>
      <c r="BD165" s="9">
        <f t="shared" si="50"/>
        <v>0</v>
      </c>
    </row>
    <row r="166" spans="1:56">
      <c r="A166" s="3"/>
      <c r="B166" s="19"/>
      <c r="C166" s="19"/>
      <c r="D166" s="19"/>
      <c r="E166" s="19"/>
      <c r="F166" s="19"/>
      <c r="G166" s="19"/>
      <c r="H166" s="19"/>
      <c r="I166" s="1">
        <v>149</v>
      </c>
      <c r="J166" s="9">
        <f t="shared" si="38"/>
        <v>0</v>
      </c>
      <c r="K166" s="9">
        <f t="shared" si="39"/>
        <v>0</v>
      </c>
      <c r="L166" s="9">
        <f t="shared" si="51"/>
        <v>0</v>
      </c>
      <c r="M166" s="9">
        <f t="shared" si="40"/>
        <v>0</v>
      </c>
      <c r="N166" s="19"/>
      <c r="O166" s="19"/>
      <c r="P166" s="19"/>
      <c r="Q166" s="19"/>
      <c r="R166" s="19"/>
      <c r="S166" s="19"/>
      <c r="T166" s="19"/>
      <c r="U166" s="19"/>
      <c r="V166" s="1">
        <v>149</v>
      </c>
      <c r="W166" s="9">
        <f t="shared" si="52"/>
        <v>0</v>
      </c>
      <c r="X166" s="9">
        <f t="shared" si="41"/>
        <v>0</v>
      </c>
      <c r="Y166" s="9">
        <f t="shared" si="53"/>
        <v>0</v>
      </c>
      <c r="Z166" s="9">
        <f t="shared" si="42"/>
        <v>0</v>
      </c>
      <c r="AA166" s="19"/>
      <c r="AB166" s="19"/>
      <c r="AC166" s="19"/>
      <c r="AD166" s="19"/>
      <c r="AE166" s="19"/>
      <c r="AF166" s="19"/>
      <c r="AG166" s="19"/>
      <c r="AH166" s="19"/>
      <c r="AI166" s="1">
        <v>149</v>
      </c>
      <c r="AJ166" s="9">
        <f t="shared" si="43"/>
        <v>0</v>
      </c>
      <c r="AK166" s="9">
        <f t="shared" si="36"/>
        <v>0</v>
      </c>
      <c r="AL166" s="9">
        <f t="shared" si="44"/>
        <v>0</v>
      </c>
      <c r="AM166" s="9">
        <f t="shared" si="45"/>
        <v>0</v>
      </c>
      <c r="AN166" s="19"/>
      <c r="AO166" s="19"/>
      <c r="AP166" s="19"/>
      <c r="AQ166" s="19"/>
      <c r="AR166" s="19"/>
      <c r="AS166" s="19"/>
      <c r="AT166" s="19"/>
      <c r="AU166" s="19"/>
      <c r="AV166" s="1">
        <v>149</v>
      </c>
      <c r="AW166" s="9">
        <f t="shared" si="46"/>
        <v>0</v>
      </c>
      <c r="AX166" s="9">
        <f t="shared" si="37"/>
        <v>0</v>
      </c>
      <c r="AY166" s="9">
        <f t="shared" si="47"/>
        <v>0</v>
      </c>
      <c r="AZ166" s="9">
        <f t="shared" si="48"/>
        <v>0</v>
      </c>
      <c r="BA166" s="19"/>
      <c r="BB166" s="19"/>
      <c r="BC166" s="9">
        <f t="shared" si="49"/>
        <v>0</v>
      </c>
      <c r="BD166" s="9">
        <f t="shared" si="50"/>
        <v>0</v>
      </c>
    </row>
    <row r="167" spans="1:56">
      <c r="A167" s="3"/>
      <c r="B167" s="19"/>
      <c r="C167" s="19"/>
      <c r="D167" s="19"/>
      <c r="E167" s="19"/>
      <c r="F167" s="19"/>
      <c r="G167" s="19"/>
      <c r="H167" s="19"/>
      <c r="I167" s="1">
        <v>150</v>
      </c>
      <c r="J167" s="9">
        <f t="shared" si="38"/>
        <v>0</v>
      </c>
      <c r="K167" s="9">
        <f t="shared" si="39"/>
        <v>0</v>
      </c>
      <c r="L167" s="9">
        <f t="shared" si="51"/>
        <v>0</v>
      </c>
      <c r="M167" s="9">
        <f t="shared" si="40"/>
        <v>0</v>
      </c>
      <c r="N167" s="19"/>
      <c r="O167" s="19"/>
      <c r="P167" s="19"/>
      <c r="Q167" s="19"/>
      <c r="R167" s="19"/>
      <c r="S167" s="19"/>
      <c r="T167" s="19"/>
      <c r="U167" s="19"/>
      <c r="V167" s="1">
        <v>150</v>
      </c>
      <c r="W167" s="9">
        <f t="shared" si="52"/>
        <v>0</v>
      </c>
      <c r="X167" s="9">
        <f t="shared" si="41"/>
        <v>0</v>
      </c>
      <c r="Y167" s="9">
        <f t="shared" si="53"/>
        <v>0</v>
      </c>
      <c r="Z167" s="9">
        <f t="shared" si="42"/>
        <v>0</v>
      </c>
      <c r="AA167" s="19"/>
      <c r="AB167" s="19"/>
      <c r="AC167" s="19"/>
      <c r="AD167" s="19"/>
      <c r="AE167" s="19"/>
      <c r="AF167" s="19"/>
      <c r="AG167" s="19"/>
      <c r="AH167" s="19"/>
      <c r="AI167" s="1">
        <v>150</v>
      </c>
      <c r="AJ167" s="9">
        <f t="shared" si="43"/>
        <v>0</v>
      </c>
      <c r="AK167" s="9">
        <f t="shared" si="36"/>
        <v>0</v>
      </c>
      <c r="AL167" s="9">
        <f t="shared" si="44"/>
        <v>0</v>
      </c>
      <c r="AM167" s="9">
        <f t="shared" si="45"/>
        <v>0</v>
      </c>
      <c r="AN167" s="19"/>
      <c r="AO167" s="19"/>
      <c r="AP167" s="19"/>
      <c r="AQ167" s="19"/>
      <c r="AR167" s="19"/>
      <c r="AS167" s="19"/>
      <c r="AT167" s="19"/>
      <c r="AU167" s="19"/>
      <c r="AV167" s="1">
        <v>150</v>
      </c>
      <c r="AW167" s="9">
        <f t="shared" si="46"/>
        <v>0</v>
      </c>
      <c r="AX167" s="9">
        <f t="shared" si="37"/>
        <v>0</v>
      </c>
      <c r="AY167" s="9">
        <f t="shared" si="47"/>
        <v>0</v>
      </c>
      <c r="AZ167" s="9">
        <f t="shared" si="48"/>
        <v>0</v>
      </c>
      <c r="BA167" s="19"/>
      <c r="BB167" s="19"/>
      <c r="BC167" s="9">
        <f t="shared" si="49"/>
        <v>0</v>
      </c>
      <c r="BD167" s="9">
        <f t="shared" si="50"/>
        <v>0</v>
      </c>
    </row>
    <row r="168" spans="1:56">
      <c r="A168" s="3"/>
      <c r="B168" s="19"/>
      <c r="C168" s="19"/>
      <c r="D168" s="19"/>
      <c r="E168" s="19"/>
      <c r="F168" s="19"/>
      <c r="G168" s="19"/>
      <c r="H168" s="19"/>
      <c r="I168" s="1">
        <v>151</v>
      </c>
      <c r="J168" s="9">
        <f t="shared" si="38"/>
        <v>0</v>
      </c>
      <c r="K168" s="9">
        <f t="shared" si="39"/>
        <v>0</v>
      </c>
      <c r="L168" s="9">
        <f t="shared" si="51"/>
        <v>0</v>
      </c>
      <c r="M168" s="9">
        <f t="shared" si="40"/>
        <v>0</v>
      </c>
      <c r="N168" s="19"/>
      <c r="O168" s="19"/>
      <c r="P168" s="19"/>
      <c r="Q168" s="19"/>
      <c r="R168" s="19"/>
      <c r="S168" s="19"/>
      <c r="T168" s="19"/>
      <c r="U168" s="19"/>
      <c r="V168" s="1">
        <v>151</v>
      </c>
      <c r="W168" s="9">
        <f t="shared" si="52"/>
        <v>0</v>
      </c>
      <c r="X168" s="9">
        <f t="shared" si="41"/>
        <v>0</v>
      </c>
      <c r="Y168" s="9">
        <f t="shared" si="53"/>
        <v>0</v>
      </c>
      <c r="Z168" s="9">
        <f t="shared" si="42"/>
        <v>0</v>
      </c>
      <c r="AA168" s="19"/>
      <c r="AB168" s="19"/>
      <c r="AC168" s="19"/>
      <c r="AD168" s="19"/>
      <c r="AE168" s="19"/>
      <c r="AF168" s="19"/>
      <c r="AG168" s="19"/>
      <c r="AH168" s="19"/>
      <c r="AI168" s="1">
        <v>151</v>
      </c>
      <c r="AJ168" s="9">
        <f t="shared" si="43"/>
        <v>0</v>
      </c>
      <c r="AK168" s="9">
        <f t="shared" si="36"/>
        <v>0</v>
      </c>
      <c r="AL168" s="9">
        <f t="shared" si="44"/>
        <v>0</v>
      </c>
      <c r="AM168" s="9">
        <f t="shared" si="45"/>
        <v>0</v>
      </c>
      <c r="AN168" s="19"/>
      <c r="AO168" s="19"/>
      <c r="AP168" s="19"/>
      <c r="AQ168" s="19"/>
      <c r="AR168" s="19"/>
      <c r="AS168" s="19"/>
      <c r="AT168" s="19"/>
      <c r="AU168" s="19"/>
      <c r="AV168" s="1">
        <v>151</v>
      </c>
      <c r="AW168" s="9">
        <f t="shared" si="46"/>
        <v>0</v>
      </c>
      <c r="AX168" s="9">
        <f t="shared" si="37"/>
        <v>0</v>
      </c>
      <c r="AY168" s="9">
        <f t="shared" si="47"/>
        <v>0</v>
      </c>
      <c r="AZ168" s="9">
        <f t="shared" si="48"/>
        <v>0</v>
      </c>
      <c r="BA168" s="19"/>
      <c r="BB168" s="19"/>
      <c r="BC168" s="9">
        <f t="shared" si="49"/>
        <v>0</v>
      </c>
      <c r="BD168" s="9">
        <f t="shared" si="50"/>
        <v>0</v>
      </c>
    </row>
    <row r="169" spans="1:56">
      <c r="A169" s="3"/>
      <c r="B169" s="19"/>
      <c r="C169" s="19"/>
      <c r="D169" s="19"/>
      <c r="E169" s="19"/>
      <c r="F169" s="19"/>
      <c r="G169" s="19"/>
      <c r="H169" s="19"/>
      <c r="I169" s="1">
        <v>152</v>
      </c>
      <c r="J169" s="9">
        <f t="shared" si="38"/>
        <v>0</v>
      </c>
      <c r="K169" s="9">
        <f t="shared" si="39"/>
        <v>0</v>
      </c>
      <c r="L169" s="9">
        <f t="shared" si="51"/>
        <v>0</v>
      </c>
      <c r="M169" s="9">
        <f t="shared" si="40"/>
        <v>0</v>
      </c>
      <c r="N169" s="19"/>
      <c r="O169" s="19"/>
      <c r="P169" s="19"/>
      <c r="Q169" s="19"/>
      <c r="R169" s="19"/>
      <c r="S169" s="19"/>
      <c r="T169" s="19"/>
      <c r="U169" s="19"/>
      <c r="V169" s="1">
        <v>152</v>
      </c>
      <c r="W169" s="9">
        <f t="shared" si="52"/>
        <v>0</v>
      </c>
      <c r="X169" s="9">
        <f t="shared" si="41"/>
        <v>0</v>
      </c>
      <c r="Y169" s="9">
        <f t="shared" si="53"/>
        <v>0</v>
      </c>
      <c r="Z169" s="9">
        <f t="shared" si="42"/>
        <v>0</v>
      </c>
      <c r="AA169" s="19"/>
      <c r="AB169" s="19"/>
      <c r="AC169" s="19"/>
      <c r="AD169" s="19"/>
      <c r="AE169" s="19"/>
      <c r="AF169" s="19"/>
      <c r="AG169" s="19"/>
      <c r="AH169" s="19"/>
      <c r="AI169" s="1">
        <v>152</v>
      </c>
      <c r="AJ169" s="9">
        <f t="shared" si="43"/>
        <v>0</v>
      </c>
      <c r="AK169" s="9">
        <f t="shared" si="36"/>
        <v>0</v>
      </c>
      <c r="AL169" s="9">
        <f t="shared" si="44"/>
        <v>0</v>
      </c>
      <c r="AM169" s="9">
        <f t="shared" si="45"/>
        <v>0</v>
      </c>
      <c r="AN169" s="19"/>
      <c r="AO169" s="19"/>
      <c r="AP169" s="19"/>
      <c r="AQ169" s="19"/>
      <c r="AR169" s="19"/>
      <c r="AS169" s="19"/>
      <c r="AT169" s="19"/>
      <c r="AU169" s="19"/>
      <c r="AV169" s="1">
        <v>152</v>
      </c>
      <c r="AW169" s="9">
        <f t="shared" si="46"/>
        <v>0</v>
      </c>
      <c r="AX169" s="9">
        <f t="shared" si="37"/>
        <v>0</v>
      </c>
      <c r="AY169" s="9">
        <f t="shared" si="47"/>
        <v>0</v>
      </c>
      <c r="AZ169" s="9">
        <f t="shared" si="48"/>
        <v>0</v>
      </c>
      <c r="BA169" s="19"/>
      <c r="BB169" s="19"/>
      <c r="BC169" s="9">
        <f t="shared" si="49"/>
        <v>0</v>
      </c>
      <c r="BD169" s="9">
        <f t="shared" si="50"/>
        <v>0</v>
      </c>
    </row>
    <row r="170" spans="1:56">
      <c r="A170" s="3"/>
      <c r="B170" s="19"/>
      <c r="C170" s="19"/>
      <c r="D170" s="19"/>
      <c r="E170" s="19"/>
      <c r="F170" s="19"/>
      <c r="G170" s="19"/>
      <c r="H170" s="19"/>
      <c r="I170" s="1">
        <v>153</v>
      </c>
      <c r="J170" s="9">
        <f t="shared" si="38"/>
        <v>0</v>
      </c>
      <c r="K170" s="9">
        <f t="shared" si="39"/>
        <v>0</v>
      </c>
      <c r="L170" s="9">
        <f t="shared" si="51"/>
        <v>0</v>
      </c>
      <c r="M170" s="9">
        <f t="shared" si="40"/>
        <v>0</v>
      </c>
      <c r="N170" s="19"/>
      <c r="O170" s="19"/>
      <c r="P170" s="19"/>
      <c r="Q170" s="19"/>
      <c r="R170" s="19"/>
      <c r="S170" s="19"/>
      <c r="T170" s="19"/>
      <c r="U170" s="19"/>
      <c r="V170" s="1">
        <v>153</v>
      </c>
      <c r="W170" s="9">
        <f t="shared" si="52"/>
        <v>0</v>
      </c>
      <c r="X170" s="9">
        <f t="shared" si="41"/>
        <v>0</v>
      </c>
      <c r="Y170" s="9">
        <f t="shared" si="53"/>
        <v>0</v>
      </c>
      <c r="Z170" s="9">
        <f t="shared" si="42"/>
        <v>0</v>
      </c>
      <c r="AA170" s="19"/>
      <c r="AB170" s="19"/>
      <c r="AC170" s="19"/>
      <c r="AD170" s="19"/>
      <c r="AE170" s="19"/>
      <c r="AF170" s="19"/>
      <c r="AG170" s="19"/>
      <c r="AH170" s="19"/>
      <c r="AI170" s="1">
        <v>153</v>
      </c>
      <c r="AJ170" s="9">
        <f t="shared" si="43"/>
        <v>0</v>
      </c>
      <c r="AK170" s="9">
        <f t="shared" si="36"/>
        <v>0</v>
      </c>
      <c r="AL170" s="9">
        <f t="shared" si="44"/>
        <v>0</v>
      </c>
      <c r="AM170" s="9">
        <f t="shared" si="45"/>
        <v>0</v>
      </c>
      <c r="AN170" s="19"/>
      <c r="AO170" s="19"/>
      <c r="AP170" s="19"/>
      <c r="AQ170" s="19"/>
      <c r="AR170" s="19"/>
      <c r="AS170" s="19"/>
      <c r="AT170" s="19"/>
      <c r="AU170" s="19"/>
      <c r="AV170" s="1">
        <v>153</v>
      </c>
      <c r="AW170" s="9">
        <f t="shared" si="46"/>
        <v>0</v>
      </c>
      <c r="AX170" s="9">
        <f t="shared" si="37"/>
        <v>0</v>
      </c>
      <c r="AY170" s="9">
        <f t="shared" si="47"/>
        <v>0</v>
      </c>
      <c r="AZ170" s="9">
        <f t="shared" si="48"/>
        <v>0</v>
      </c>
      <c r="BA170" s="19"/>
      <c r="BB170" s="19"/>
      <c r="BC170" s="9">
        <f t="shared" si="49"/>
        <v>0</v>
      </c>
      <c r="BD170" s="9">
        <f t="shared" si="50"/>
        <v>0</v>
      </c>
    </row>
    <row r="171" spans="1:56">
      <c r="A171" s="3"/>
      <c r="B171" s="19"/>
      <c r="C171" s="19"/>
      <c r="D171" s="19"/>
      <c r="E171" s="19"/>
      <c r="F171" s="19"/>
      <c r="G171" s="19"/>
      <c r="H171" s="19"/>
      <c r="I171" s="1">
        <v>154</v>
      </c>
      <c r="J171" s="9">
        <f t="shared" si="38"/>
        <v>0</v>
      </c>
      <c r="K171" s="9">
        <f t="shared" si="39"/>
        <v>0</v>
      </c>
      <c r="L171" s="9">
        <f t="shared" si="51"/>
        <v>0</v>
      </c>
      <c r="M171" s="9">
        <f t="shared" si="40"/>
        <v>0</v>
      </c>
      <c r="N171" s="19"/>
      <c r="O171" s="19"/>
      <c r="P171" s="19"/>
      <c r="Q171" s="19"/>
      <c r="R171" s="19"/>
      <c r="S171" s="19"/>
      <c r="T171" s="19"/>
      <c r="U171" s="19"/>
      <c r="V171" s="1">
        <v>154</v>
      </c>
      <c r="W171" s="9">
        <f t="shared" si="52"/>
        <v>0</v>
      </c>
      <c r="X171" s="9">
        <f t="shared" si="41"/>
        <v>0</v>
      </c>
      <c r="Y171" s="9">
        <f t="shared" si="53"/>
        <v>0</v>
      </c>
      <c r="Z171" s="9">
        <f t="shared" si="42"/>
        <v>0</v>
      </c>
      <c r="AA171" s="19"/>
      <c r="AB171" s="19"/>
      <c r="AC171" s="19"/>
      <c r="AD171" s="19"/>
      <c r="AE171" s="19"/>
      <c r="AF171" s="19"/>
      <c r="AG171" s="19"/>
      <c r="AH171" s="19"/>
      <c r="AI171" s="1">
        <v>154</v>
      </c>
      <c r="AJ171" s="9">
        <f t="shared" si="43"/>
        <v>0</v>
      </c>
      <c r="AK171" s="9">
        <f t="shared" si="36"/>
        <v>0</v>
      </c>
      <c r="AL171" s="9">
        <f t="shared" si="44"/>
        <v>0</v>
      </c>
      <c r="AM171" s="9">
        <f t="shared" si="45"/>
        <v>0</v>
      </c>
      <c r="AN171" s="19"/>
      <c r="AO171" s="19"/>
      <c r="AP171" s="19"/>
      <c r="AQ171" s="19"/>
      <c r="AR171" s="19"/>
      <c r="AS171" s="19"/>
      <c r="AT171" s="19"/>
      <c r="AU171" s="19"/>
      <c r="AV171" s="1">
        <v>154</v>
      </c>
      <c r="AW171" s="9">
        <f t="shared" si="46"/>
        <v>0</v>
      </c>
      <c r="AX171" s="9">
        <f t="shared" si="37"/>
        <v>0</v>
      </c>
      <c r="AY171" s="9">
        <f t="shared" si="47"/>
        <v>0</v>
      </c>
      <c r="AZ171" s="9">
        <f t="shared" si="48"/>
        <v>0</v>
      </c>
      <c r="BA171" s="19"/>
      <c r="BB171" s="19"/>
      <c r="BC171" s="9">
        <f t="shared" si="49"/>
        <v>0</v>
      </c>
      <c r="BD171" s="9">
        <f t="shared" si="50"/>
        <v>0</v>
      </c>
    </row>
    <row r="172" spans="1:56">
      <c r="A172" s="3"/>
      <c r="B172" s="19"/>
      <c r="C172" s="19"/>
      <c r="D172" s="19"/>
      <c r="E172" s="19"/>
      <c r="F172" s="19"/>
      <c r="G172" s="19"/>
      <c r="H172" s="19"/>
      <c r="I172" s="1">
        <v>155</v>
      </c>
      <c r="J172" s="9">
        <f t="shared" si="38"/>
        <v>0</v>
      </c>
      <c r="K172" s="9">
        <f t="shared" si="39"/>
        <v>0</v>
      </c>
      <c r="L172" s="9">
        <f t="shared" si="51"/>
        <v>0</v>
      </c>
      <c r="M172" s="9">
        <f t="shared" si="40"/>
        <v>0</v>
      </c>
      <c r="N172" s="19"/>
      <c r="O172" s="19"/>
      <c r="P172" s="19"/>
      <c r="Q172" s="19"/>
      <c r="R172" s="19"/>
      <c r="S172" s="19"/>
      <c r="T172" s="19"/>
      <c r="U172" s="19"/>
      <c r="V172" s="1">
        <v>155</v>
      </c>
      <c r="W172" s="9">
        <f t="shared" si="52"/>
        <v>0</v>
      </c>
      <c r="X172" s="9">
        <f t="shared" si="41"/>
        <v>0</v>
      </c>
      <c r="Y172" s="9">
        <f t="shared" si="53"/>
        <v>0</v>
      </c>
      <c r="Z172" s="9">
        <f t="shared" si="42"/>
        <v>0</v>
      </c>
      <c r="AA172" s="19"/>
      <c r="AB172" s="19"/>
      <c r="AC172" s="19"/>
      <c r="AD172" s="19"/>
      <c r="AE172" s="19"/>
      <c r="AF172" s="19"/>
      <c r="AG172" s="19"/>
      <c r="AH172" s="19"/>
      <c r="AI172" s="1">
        <v>155</v>
      </c>
      <c r="AJ172" s="9">
        <f t="shared" si="43"/>
        <v>0</v>
      </c>
      <c r="AK172" s="9">
        <f t="shared" si="36"/>
        <v>0</v>
      </c>
      <c r="AL172" s="9">
        <f t="shared" si="44"/>
        <v>0</v>
      </c>
      <c r="AM172" s="9">
        <f t="shared" si="45"/>
        <v>0</v>
      </c>
      <c r="AN172" s="19"/>
      <c r="AO172" s="19"/>
      <c r="AP172" s="19"/>
      <c r="AQ172" s="19"/>
      <c r="AR172" s="19"/>
      <c r="AS172" s="19"/>
      <c r="AT172" s="19"/>
      <c r="AU172" s="19"/>
      <c r="AV172" s="1">
        <v>155</v>
      </c>
      <c r="AW172" s="9">
        <f t="shared" si="46"/>
        <v>0</v>
      </c>
      <c r="AX172" s="9">
        <f t="shared" si="37"/>
        <v>0</v>
      </c>
      <c r="AY172" s="9">
        <f t="shared" si="47"/>
        <v>0</v>
      </c>
      <c r="AZ172" s="9">
        <f t="shared" si="48"/>
        <v>0</v>
      </c>
      <c r="BA172" s="19"/>
      <c r="BB172" s="19"/>
      <c r="BC172" s="9">
        <f t="shared" si="49"/>
        <v>0</v>
      </c>
      <c r="BD172" s="9">
        <f t="shared" si="50"/>
        <v>0</v>
      </c>
    </row>
    <row r="173" spans="1:56">
      <c r="A173" s="3"/>
      <c r="B173" s="19"/>
      <c r="C173" s="19"/>
      <c r="D173" s="19"/>
      <c r="E173" s="19"/>
      <c r="F173" s="19"/>
      <c r="G173" s="19"/>
      <c r="H173" s="19"/>
      <c r="I173" s="1">
        <v>156</v>
      </c>
      <c r="J173" s="9">
        <f t="shared" si="38"/>
        <v>0</v>
      </c>
      <c r="K173" s="9">
        <f t="shared" si="39"/>
        <v>0</v>
      </c>
      <c r="L173" s="9">
        <f t="shared" si="51"/>
        <v>0</v>
      </c>
      <c r="M173" s="9">
        <f t="shared" si="40"/>
        <v>0</v>
      </c>
      <c r="N173" s="19"/>
      <c r="O173" s="19"/>
      <c r="P173" s="19"/>
      <c r="Q173" s="19"/>
      <c r="R173" s="19"/>
      <c r="S173" s="19"/>
      <c r="T173" s="19"/>
      <c r="U173" s="19"/>
      <c r="V173" s="1">
        <v>156</v>
      </c>
      <c r="W173" s="9">
        <f t="shared" si="52"/>
        <v>0</v>
      </c>
      <c r="X173" s="9">
        <f t="shared" si="41"/>
        <v>0</v>
      </c>
      <c r="Y173" s="9">
        <f t="shared" si="53"/>
        <v>0</v>
      </c>
      <c r="Z173" s="9">
        <f t="shared" si="42"/>
        <v>0</v>
      </c>
      <c r="AA173" s="19"/>
      <c r="AB173" s="19"/>
      <c r="AC173" s="19"/>
      <c r="AD173" s="19"/>
      <c r="AE173" s="19"/>
      <c r="AF173" s="19"/>
      <c r="AG173" s="19"/>
      <c r="AH173" s="19"/>
      <c r="AI173" s="1">
        <v>156</v>
      </c>
      <c r="AJ173" s="9">
        <f t="shared" si="43"/>
        <v>0</v>
      </c>
      <c r="AK173" s="9">
        <f t="shared" si="36"/>
        <v>0</v>
      </c>
      <c r="AL173" s="9">
        <f t="shared" si="44"/>
        <v>0</v>
      </c>
      <c r="AM173" s="9">
        <f t="shared" si="45"/>
        <v>0</v>
      </c>
      <c r="AN173" s="19"/>
      <c r="AO173" s="19"/>
      <c r="AP173" s="19"/>
      <c r="AQ173" s="19"/>
      <c r="AR173" s="19"/>
      <c r="AS173" s="19"/>
      <c r="AT173" s="19"/>
      <c r="AU173" s="19"/>
      <c r="AV173" s="1">
        <v>156</v>
      </c>
      <c r="AW173" s="9">
        <f t="shared" si="46"/>
        <v>0</v>
      </c>
      <c r="AX173" s="9">
        <f t="shared" si="37"/>
        <v>0</v>
      </c>
      <c r="AY173" s="9">
        <f t="shared" si="47"/>
        <v>0</v>
      </c>
      <c r="AZ173" s="9">
        <f t="shared" si="48"/>
        <v>0</v>
      </c>
      <c r="BA173" s="19"/>
      <c r="BB173" s="19"/>
      <c r="BC173" s="9">
        <f t="shared" si="49"/>
        <v>0</v>
      </c>
      <c r="BD173" s="9">
        <f t="shared" si="50"/>
        <v>0</v>
      </c>
    </row>
    <row r="174" spans="1:56">
      <c r="A174" s="3"/>
      <c r="B174" s="19"/>
      <c r="C174" s="19"/>
      <c r="D174" s="19"/>
      <c r="E174" s="19"/>
      <c r="F174" s="19"/>
      <c r="G174" s="19"/>
      <c r="H174" s="19"/>
      <c r="I174" s="1">
        <v>157</v>
      </c>
      <c r="J174" s="9">
        <f t="shared" si="38"/>
        <v>0</v>
      </c>
      <c r="K174" s="9">
        <f t="shared" si="39"/>
        <v>0</v>
      </c>
      <c r="L174" s="9">
        <f t="shared" si="51"/>
        <v>0</v>
      </c>
      <c r="M174" s="9">
        <f t="shared" si="40"/>
        <v>0</v>
      </c>
      <c r="N174" s="19"/>
      <c r="O174" s="19"/>
      <c r="P174" s="19"/>
      <c r="Q174" s="19"/>
      <c r="R174" s="19"/>
      <c r="S174" s="19"/>
      <c r="T174" s="19"/>
      <c r="U174" s="19"/>
      <c r="V174" s="1">
        <v>157</v>
      </c>
      <c r="W174" s="9">
        <f t="shared" si="52"/>
        <v>0</v>
      </c>
      <c r="X174" s="9">
        <f t="shared" si="41"/>
        <v>0</v>
      </c>
      <c r="Y174" s="9">
        <f t="shared" si="53"/>
        <v>0</v>
      </c>
      <c r="Z174" s="9">
        <f t="shared" si="42"/>
        <v>0</v>
      </c>
      <c r="AA174" s="19"/>
      <c r="AB174" s="19"/>
      <c r="AC174" s="19"/>
      <c r="AD174" s="19"/>
      <c r="AE174" s="19"/>
      <c r="AF174" s="19"/>
      <c r="AG174" s="19"/>
      <c r="AH174" s="19"/>
      <c r="AI174" s="1">
        <v>157</v>
      </c>
      <c r="AJ174" s="9">
        <f t="shared" si="43"/>
        <v>0</v>
      </c>
      <c r="AK174" s="9">
        <f t="shared" si="36"/>
        <v>0</v>
      </c>
      <c r="AL174" s="9">
        <f t="shared" si="44"/>
        <v>0</v>
      </c>
      <c r="AM174" s="9">
        <f t="shared" si="45"/>
        <v>0</v>
      </c>
      <c r="AN174" s="19"/>
      <c r="AO174" s="19"/>
      <c r="AP174" s="19"/>
      <c r="AQ174" s="19"/>
      <c r="AR174" s="19"/>
      <c r="AS174" s="19"/>
      <c r="AT174" s="19"/>
      <c r="AU174" s="19"/>
      <c r="AV174" s="1">
        <v>157</v>
      </c>
      <c r="AW174" s="9">
        <f t="shared" si="46"/>
        <v>0</v>
      </c>
      <c r="AX174" s="9">
        <f t="shared" si="37"/>
        <v>0</v>
      </c>
      <c r="AY174" s="9">
        <f t="shared" si="47"/>
        <v>0</v>
      </c>
      <c r="AZ174" s="9">
        <f t="shared" si="48"/>
        <v>0</v>
      </c>
      <c r="BA174" s="19"/>
      <c r="BB174" s="19"/>
      <c r="BC174" s="9">
        <f t="shared" si="49"/>
        <v>0</v>
      </c>
      <c r="BD174" s="9">
        <f t="shared" si="50"/>
        <v>0</v>
      </c>
    </row>
    <row r="175" spans="1:56">
      <c r="A175" s="3"/>
      <c r="B175" s="19"/>
      <c r="C175" s="19"/>
      <c r="D175" s="19"/>
      <c r="E175" s="19"/>
      <c r="F175" s="19"/>
      <c r="G175" s="19"/>
      <c r="H175" s="19"/>
      <c r="I175" s="1">
        <v>158</v>
      </c>
      <c r="J175" s="9">
        <f t="shared" si="38"/>
        <v>0</v>
      </c>
      <c r="K175" s="9">
        <f t="shared" si="39"/>
        <v>0</v>
      </c>
      <c r="L175" s="9">
        <f t="shared" si="51"/>
        <v>0</v>
      </c>
      <c r="M175" s="9">
        <f t="shared" si="40"/>
        <v>0</v>
      </c>
      <c r="N175" s="19"/>
      <c r="O175" s="19"/>
      <c r="P175" s="19"/>
      <c r="Q175" s="19"/>
      <c r="R175" s="19"/>
      <c r="S175" s="19"/>
      <c r="T175" s="19"/>
      <c r="U175" s="19"/>
      <c r="V175" s="1">
        <v>158</v>
      </c>
      <c r="W175" s="9">
        <f t="shared" si="52"/>
        <v>0</v>
      </c>
      <c r="X175" s="9">
        <f t="shared" si="41"/>
        <v>0</v>
      </c>
      <c r="Y175" s="9">
        <f t="shared" si="53"/>
        <v>0</v>
      </c>
      <c r="Z175" s="9">
        <f t="shared" si="42"/>
        <v>0</v>
      </c>
      <c r="AA175" s="19"/>
      <c r="AB175" s="19"/>
      <c r="AC175" s="19"/>
      <c r="AD175" s="19"/>
      <c r="AE175" s="19"/>
      <c r="AF175" s="19"/>
      <c r="AG175" s="19"/>
      <c r="AH175" s="19"/>
      <c r="AI175" s="1">
        <v>158</v>
      </c>
      <c r="AJ175" s="9">
        <f t="shared" si="43"/>
        <v>0</v>
      </c>
      <c r="AK175" s="9">
        <f t="shared" si="36"/>
        <v>0</v>
      </c>
      <c r="AL175" s="9">
        <f t="shared" si="44"/>
        <v>0</v>
      </c>
      <c r="AM175" s="9">
        <f t="shared" si="45"/>
        <v>0</v>
      </c>
      <c r="AN175" s="19"/>
      <c r="AO175" s="19"/>
      <c r="AP175" s="19"/>
      <c r="AQ175" s="19"/>
      <c r="AR175" s="19"/>
      <c r="AS175" s="19"/>
      <c r="AT175" s="19"/>
      <c r="AU175" s="19"/>
      <c r="AV175" s="1">
        <v>158</v>
      </c>
      <c r="AW175" s="9">
        <f t="shared" si="46"/>
        <v>0</v>
      </c>
      <c r="AX175" s="9">
        <f t="shared" si="37"/>
        <v>0</v>
      </c>
      <c r="AY175" s="9">
        <f t="shared" si="47"/>
        <v>0</v>
      </c>
      <c r="AZ175" s="9">
        <f t="shared" si="48"/>
        <v>0</v>
      </c>
      <c r="BA175" s="19"/>
      <c r="BB175" s="19"/>
      <c r="BC175" s="9">
        <f t="shared" si="49"/>
        <v>0</v>
      </c>
      <c r="BD175" s="9">
        <f t="shared" si="50"/>
        <v>0</v>
      </c>
    </row>
    <row r="176" spans="1:56">
      <c r="A176" s="3"/>
      <c r="B176" s="19"/>
      <c r="C176" s="19"/>
      <c r="D176" s="19"/>
      <c r="E176" s="19"/>
      <c r="F176" s="19"/>
      <c r="G176" s="19"/>
      <c r="H176" s="19"/>
      <c r="I176" s="1">
        <v>159</v>
      </c>
      <c r="J176" s="9">
        <f t="shared" si="38"/>
        <v>0</v>
      </c>
      <c r="K176" s="9">
        <f t="shared" si="39"/>
        <v>0</v>
      </c>
      <c r="L176" s="9">
        <f t="shared" si="51"/>
        <v>0</v>
      </c>
      <c r="M176" s="9">
        <f t="shared" si="40"/>
        <v>0</v>
      </c>
      <c r="N176" s="19"/>
      <c r="O176" s="19"/>
      <c r="P176" s="19"/>
      <c r="Q176" s="19"/>
      <c r="R176" s="19"/>
      <c r="S176" s="19"/>
      <c r="T176" s="19"/>
      <c r="U176" s="19"/>
      <c r="V176" s="1">
        <v>159</v>
      </c>
      <c r="W176" s="9">
        <f t="shared" si="52"/>
        <v>0</v>
      </c>
      <c r="X176" s="9">
        <f t="shared" si="41"/>
        <v>0</v>
      </c>
      <c r="Y176" s="9">
        <f t="shared" si="53"/>
        <v>0</v>
      </c>
      <c r="Z176" s="9">
        <f t="shared" si="42"/>
        <v>0</v>
      </c>
      <c r="AA176" s="19"/>
      <c r="AB176" s="19"/>
      <c r="AC176" s="19"/>
      <c r="AD176" s="19"/>
      <c r="AE176" s="19"/>
      <c r="AF176" s="19"/>
      <c r="AG176" s="19"/>
      <c r="AH176" s="19"/>
      <c r="AI176" s="1">
        <v>159</v>
      </c>
      <c r="AJ176" s="9">
        <f t="shared" si="43"/>
        <v>0</v>
      </c>
      <c r="AK176" s="9">
        <f t="shared" si="36"/>
        <v>0</v>
      </c>
      <c r="AL176" s="9">
        <f t="shared" si="44"/>
        <v>0</v>
      </c>
      <c r="AM176" s="9">
        <f t="shared" si="45"/>
        <v>0</v>
      </c>
      <c r="AN176" s="19"/>
      <c r="AO176" s="19"/>
      <c r="AP176" s="19"/>
      <c r="AQ176" s="19"/>
      <c r="AR176" s="19"/>
      <c r="AS176" s="19"/>
      <c r="AT176" s="19"/>
      <c r="AU176" s="19"/>
      <c r="AV176" s="1">
        <v>159</v>
      </c>
      <c r="AW176" s="9">
        <f t="shared" si="46"/>
        <v>0</v>
      </c>
      <c r="AX176" s="9">
        <f t="shared" si="37"/>
        <v>0</v>
      </c>
      <c r="AY176" s="9">
        <f t="shared" si="47"/>
        <v>0</v>
      </c>
      <c r="AZ176" s="9">
        <f t="shared" si="48"/>
        <v>0</v>
      </c>
      <c r="BA176" s="19"/>
      <c r="BB176" s="19"/>
      <c r="BC176" s="9">
        <f t="shared" si="49"/>
        <v>0</v>
      </c>
      <c r="BD176" s="9">
        <f t="shared" si="50"/>
        <v>0</v>
      </c>
    </row>
    <row r="177" spans="1:56">
      <c r="A177" s="3"/>
      <c r="B177" s="19"/>
      <c r="C177" s="19"/>
      <c r="D177" s="19"/>
      <c r="E177" s="19"/>
      <c r="F177" s="19"/>
      <c r="G177" s="19"/>
      <c r="H177" s="19"/>
      <c r="I177" s="1">
        <v>160</v>
      </c>
      <c r="J177" s="9">
        <f t="shared" si="38"/>
        <v>0</v>
      </c>
      <c r="K177" s="9">
        <f t="shared" si="39"/>
        <v>0</v>
      </c>
      <c r="L177" s="9">
        <f t="shared" si="51"/>
        <v>0</v>
      </c>
      <c r="M177" s="9">
        <f t="shared" si="40"/>
        <v>0</v>
      </c>
      <c r="N177" s="19"/>
      <c r="O177" s="19"/>
      <c r="P177" s="19"/>
      <c r="Q177" s="19"/>
      <c r="R177" s="19"/>
      <c r="S177" s="19"/>
      <c r="T177" s="19"/>
      <c r="U177" s="19"/>
      <c r="V177" s="1">
        <v>160</v>
      </c>
      <c r="W177" s="9">
        <f t="shared" si="52"/>
        <v>0</v>
      </c>
      <c r="X177" s="9">
        <f t="shared" si="41"/>
        <v>0</v>
      </c>
      <c r="Y177" s="9">
        <f t="shared" si="53"/>
        <v>0</v>
      </c>
      <c r="Z177" s="9">
        <f t="shared" si="42"/>
        <v>0</v>
      </c>
      <c r="AA177" s="19"/>
      <c r="AB177" s="19"/>
      <c r="AC177" s="19"/>
      <c r="AD177" s="19"/>
      <c r="AE177" s="19"/>
      <c r="AF177" s="19"/>
      <c r="AG177" s="19"/>
      <c r="AH177" s="19"/>
      <c r="AI177" s="1">
        <v>160</v>
      </c>
      <c r="AJ177" s="9">
        <f t="shared" si="43"/>
        <v>0</v>
      </c>
      <c r="AK177" s="9">
        <f t="shared" si="36"/>
        <v>0</v>
      </c>
      <c r="AL177" s="9">
        <f t="shared" si="44"/>
        <v>0</v>
      </c>
      <c r="AM177" s="9">
        <f t="shared" si="45"/>
        <v>0</v>
      </c>
      <c r="AN177" s="19"/>
      <c r="AO177" s="19"/>
      <c r="AP177" s="19"/>
      <c r="AQ177" s="19"/>
      <c r="AR177" s="19"/>
      <c r="AS177" s="19"/>
      <c r="AT177" s="19"/>
      <c r="AU177" s="19"/>
      <c r="AV177" s="1">
        <v>160</v>
      </c>
      <c r="AW177" s="9">
        <f t="shared" si="46"/>
        <v>0</v>
      </c>
      <c r="AX177" s="9">
        <f t="shared" si="37"/>
        <v>0</v>
      </c>
      <c r="AY177" s="9">
        <f t="shared" si="47"/>
        <v>0</v>
      </c>
      <c r="AZ177" s="9">
        <f t="shared" si="48"/>
        <v>0</v>
      </c>
      <c r="BA177" s="19"/>
      <c r="BB177" s="19"/>
      <c r="BC177" s="9">
        <f t="shared" si="49"/>
        <v>0</v>
      </c>
      <c r="BD177" s="9">
        <f t="shared" si="50"/>
        <v>0</v>
      </c>
    </row>
    <row r="178" spans="1:56">
      <c r="A178" s="3"/>
      <c r="B178" s="19"/>
      <c r="C178" s="19"/>
      <c r="D178" s="19"/>
      <c r="E178" s="19"/>
      <c r="F178" s="19"/>
      <c r="G178" s="19"/>
      <c r="H178" s="19"/>
      <c r="I178" s="1">
        <v>161</v>
      </c>
      <c r="J178" s="9">
        <f t="shared" si="38"/>
        <v>0</v>
      </c>
      <c r="K178" s="9">
        <f t="shared" si="39"/>
        <v>0</v>
      </c>
      <c r="L178" s="9">
        <f t="shared" si="51"/>
        <v>0</v>
      </c>
      <c r="M178" s="9">
        <f t="shared" si="40"/>
        <v>0</v>
      </c>
      <c r="N178" s="19"/>
      <c r="O178" s="19"/>
      <c r="P178" s="19"/>
      <c r="Q178" s="19"/>
      <c r="R178" s="19"/>
      <c r="S178" s="19"/>
      <c r="T178" s="19"/>
      <c r="U178" s="19"/>
      <c r="V178" s="1">
        <v>161</v>
      </c>
      <c r="W178" s="9">
        <f t="shared" si="52"/>
        <v>0</v>
      </c>
      <c r="X178" s="9">
        <f t="shared" si="41"/>
        <v>0</v>
      </c>
      <c r="Y178" s="9">
        <f t="shared" si="53"/>
        <v>0</v>
      </c>
      <c r="Z178" s="9">
        <f t="shared" si="42"/>
        <v>0</v>
      </c>
      <c r="AA178" s="19"/>
      <c r="AB178" s="19"/>
      <c r="AC178" s="19"/>
      <c r="AD178" s="19"/>
      <c r="AE178" s="19"/>
      <c r="AF178" s="19"/>
      <c r="AG178" s="19"/>
      <c r="AH178" s="19"/>
      <c r="AI178" s="1">
        <v>161</v>
      </c>
      <c r="AJ178" s="9">
        <f t="shared" si="43"/>
        <v>0</v>
      </c>
      <c r="AK178" s="9">
        <f t="shared" si="36"/>
        <v>0</v>
      </c>
      <c r="AL178" s="9">
        <f t="shared" si="44"/>
        <v>0</v>
      </c>
      <c r="AM178" s="9">
        <f t="shared" si="45"/>
        <v>0</v>
      </c>
      <c r="AN178" s="19"/>
      <c r="AO178" s="19"/>
      <c r="AP178" s="19"/>
      <c r="AQ178" s="19"/>
      <c r="AR178" s="19"/>
      <c r="AS178" s="19"/>
      <c r="AT178" s="19"/>
      <c r="AU178" s="19"/>
      <c r="AV178" s="1">
        <v>161</v>
      </c>
      <c r="AW178" s="9">
        <f t="shared" si="46"/>
        <v>0</v>
      </c>
      <c r="AX178" s="9">
        <f t="shared" si="37"/>
        <v>0</v>
      </c>
      <c r="AY178" s="9">
        <f t="shared" si="47"/>
        <v>0</v>
      </c>
      <c r="AZ178" s="9">
        <f t="shared" si="48"/>
        <v>0</v>
      </c>
      <c r="BA178" s="19"/>
      <c r="BB178" s="19"/>
      <c r="BC178" s="9">
        <f t="shared" si="49"/>
        <v>0</v>
      </c>
      <c r="BD178" s="9">
        <f t="shared" si="50"/>
        <v>0</v>
      </c>
    </row>
    <row r="179" spans="1:56">
      <c r="A179" s="3"/>
      <c r="B179" s="19"/>
      <c r="C179" s="19"/>
      <c r="D179" s="19"/>
      <c r="E179" s="19"/>
      <c r="F179" s="19"/>
      <c r="G179" s="19"/>
      <c r="H179" s="19"/>
      <c r="I179" s="1">
        <v>162</v>
      </c>
      <c r="J179" s="9">
        <f t="shared" si="38"/>
        <v>0</v>
      </c>
      <c r="K179" s="9">
        <f t="shared" si="39"/>
        <v>0</v>
      </c>
      <c r="L179" s="9">
        <f t="shared" si="51"/>
        <v>0</v>
      </c>
      <c r="M179" s="9">
        <f t="shared" si="40"/>
        <v>0</v>
      </c>
      <c r="N179" s="19"/>
      <c r="O179" s="19"/>
      <c r="P179" s="19"/>
      <c r="Q179" s="19"/>
      <c r="R179" s="19"/>
      <c r="S179" s="19"/>
      <c r="T179" s="19"/>
      <c r="U179" s="19"/>
      <c r="V179" s="1">
        <v>162</v>
      </c>
      <c r="W179" s="9">
        <f t="shared" si="52"/>
        <v>0</v>
      </c>
      <c r="X179" s="9">
        <f t="shared" si="41"/>
        <v>0</v>
      </c>
      <c r="Y179" s="9">
        <f t="shared" si="53"/>
        <v>0</v>
      </c>
      <c r="Z179" s="9">
        <f t="shared" si="42"/>
        <v>0</v>
      </c>
      <c r="AA179" s="19"/>
      <c r="AB179" s="19"/>
      <c r="AC179" s="19"/>
      <c r="AD179" s="19"/>
      <c r="AE179" s="19"/>
      <c r="AF179" s="19"/>
      <c r="AG179" s="19"/>
      <c r="AH179" s="19"/>
      <c r="AI179" s="1">
        <v>162</v>
      </c>
      <c r="AJ179" s="9">
        <f t="shared" si="43"/>
        <v>0</v>
      </c>
      <c r="AK179" s="9">
        <f t="shared" si="36"/>
        <v>0</v>
      </c>
      <c r="AL179" s="9">
        <f t="shared" si="44"/>
        <v>0</v>
      </c>
      <c r="AM179" s="9">
        <f t="shared" si="45"/>
        <v>0</v>
      </c>
      <c r="AN179" s="19"/>
      <c r="AO179" s="19"/>
      <c r="AP179" s="19"/>
      <c r="AQ179" s="19"/>
      <c r="AR179" s="19"/>
      <c r="AS179" s="19"/>
      <c r="AT179" s="19"/>
      <c r="AU179" s="19"/>
      <c r="AV179" s="1">
        <v>162</v>
      </c>
      <c r="AW179" s="9">
        <f t="shared" si="46"/>
        <v>0</v>
      </c>
      <c r="AX179" s="9">
        <f t="shared" si="37"/>
        <v>0</v>
      </c>
      <c r="AY179" s="9">
        <f t="shared" si="47"/>
        <v>0</v>
      </c>
      <c r="AZ179" s="9">
        <f t="shared" si="48"/>
        <v>0</v>
      </c>
      <c r="BA179" s="19"/>
      <c r="BB179" s="19"/>
      <c r="BC179" s="9">
        <f t="shared" si="49"/>
        <v>0</v>
      </c>
      <c r="BD179" s="9">
        <f t="shared" si="50"/>
        <v>0</v>
      </c>
    </row>
    <row r="180" spans="1:56">
      <c r="A180" s="3"/>
      <c r="B180" s="19"/>
      <c r="C180" s="19"/>
      <c r="D180" s="19"/>
      <c r="E180" s="19"/>
      <c r="F180" s="19"/>
      <c r="G180" s="19"/>
      <c r="H180" s="19"/>
      <c r="I180" s="1">
        <v>163</v>
      </c>
      <c r="J180" s="9">
        <f t="shared" si="38"/>
        <v>0</v>
      </c>
      <c r="K180" s="9">
        <f t="shared" si="39"/>
        <v>0</v>
      </c>
      <c r="L180" s="9">
        <f t="shared" si="51"/>
        <v>0</v>
      </c>
      <c r="M180" s="9">
        <f t="shared" si="40"/>
        <v>0</v>
      </c>
      <c r="N180" s="19"/>
      <c r="O180" s="19"/>
      <c r="P180" s="19"/>
      <c r="Q180" s="19"/>
      <c r="R180" s="19"/>
      <c r="S180" s="19"/>
      <c r="T180" s="19"/>
      <c r="U180" s="19"/>
      <c r="V180" s="1">
        <v>163</v>
      </c>
      <c r="W180" s="9">
        <f t="shared" si="52"/>
        <v>0</v>
      </c>
      <c r="X180" s="9">
        <f t="shared" si="41"/>
        <v>0</v>
      </c>
      <c r="Y180" s="9">
        <f t="shared" si="53"/>
        <v>0</v>
      </c>
      <c r="Z180" s="9">
        <f t="shared" si="42"/>
        <v>0</v>
      </c>
      <c r="AA180" s="19"/>
      <c r="AB180" s="19"/>
      <c r="AC180" s="19"/>
      <c r="AD180" s="19"/>
      <c r="AE180" s="19"/>
      <c r="AF180" s="19"/>
      <c r="AG180" s="19"/>
      <c r="AH180" s="19"/>
      <c r="AI180" s="1">
        <v>163</v>
      </c>
      <c r="AJ180" s="9">
        <f t="shared" si="43"/>
        <v>0</v>
      </c>
      <c r="AK180" s="9">
        <f t="shared" si="36"/>
        <v>0</v>
      </c>
      <c r="AL180" s="9">
        <f t="shared" si="44"/>
        <v>0</v>
      </c>
      <c r="AM180" s="9">
        <f t="shared" si="45"/>
        <v>0</v>
      </c>
      <c r="AN180" s="19"/>
      <c r="AO180" s="19"/>
      <c r="AP180" s="19"/>
      <c r="AQ180" s="19"/>
      <c r="AR180" s="19"/>
      <c r="AS180" s="19"/>
      <c r="AT180" s="19"/>
      <c r="AU180" s="19"/>
      <c r="AV180" s="1">
        <v>163</v>
      </c>
      <c r="AW180" s="9">
        <f t="shared" si="46"/>
        <v>0</v>
      </c>
      <c r="AX180" s="9">
        <f t="shared" si="37"/>
        <v>0</v>
      </c>
      <c r="AY180" s="9">
        <f t="shared" si="47"/>
        <v>0</v>
      </c>
      <c r="AZ180" s="9">
        <f t="shared" si="48"/>
        <v>0</v>
      </c>
      <c r="BA180" s="19"/>
      <c r="BB180" s="19"/>
      <c r="BC180" s="9">
        <f t="shared" si="49"/>
        <v>0</v>
      </c>
      <c r="BD180" s="9">
        <f t="shared" si="50"/>
        <v>0</v>
      </c>
    </row>
    <row r="181" spans="1:56">
      <c r="A181" s="3"/>
      <c r="B181" s="19"/>
      <c r="C181" s="19"/>
      <c r="D181" s="19"/>
      <c r="E181" s="19"/>
      <c r="F181" s="19"/>
      <c r="G181" s="19"/>
      <c r="H181" s="19"/>
      <c r="I181" s="1">
        <v>164</v>
      </c>
      <c r="J181" s="9">
        <f t="shared" si="38"/>
        <v>0</v>
      </c>
      <c r="K181" s="9">
        <f t="shared" si="39"/>
        <v>0</v>
      </c>
      <c r="L181" s="9">
        <f t="shared" si="51"/>
        <v>0</v>
      </c>
      <c r="M181" s="9">
        <f t="shared" si="40"/>
        <v>0</v>
      </c>
      <c r="N181" s="19"/>
      <c r="O181" s="19"/>
      <c r="P181" s="19"/>
      <c r="Q181" s="19"/>
      <c r="R181" s="19"/>
      <c r="S181" s="19"/>
      <c r="T181" s="19"/>
      <c r="U181" s="19"/>
      <c r="V181" s="1">
        <v>164</v>
      </c>
      <c r="W181" s="9">
        <f t="shared" si="52"/>
        <v>0</v>
      </c>
      <c r="X181" s="9">
        <f t="shared" si="41"/>
        <v>0</v>
      </c>
      <c r="Y181" s="9">
        <f t="shared" si="53"/>
        <v>0</v>
      </c>
      <c r="Z181" s="9">
        <f t="shared" si="42"/>
        <v>0</v>
      </c>
      <c r="AA181" s="19"/>
      <c r="AB181" s="19"/>
      <c r="AC181" s="19"/>
      <c r="AD181" s="19"/>
      <c r="AE181" s="19"/>
      <c r="AF181" s="19"/>
      <c r="AG181" s="19"/>
      <c r="AH181" s="19"/>
      <c r="AI181" s="1">
        <v>164</v>
      </c>
      <c r="AJ181" s="9">
        <f t="shared" si="43"/>
        <v>0</v>
      </c>
      <c r="AK181" s="9">
        <f t="shared" si="36"/>
        <v>0</v>
      </c>
      <c r="AL181" s="9">
        <f t="shared" si="44"/>
        <v>0</v>
      </c>
      <c r="AM181" s="9">
        <f t="shared" si="45"/>
        <v>0</v>
      </c>
      <c r="AN181" s="19"/>
      <c r="AO181" s="19"/>
      <c r="AP181" s="19"/>
      <c r="AQ181" s="19"/>
      <c r="AR181" s="19"/>
      <c r="AS181" s="19"/>
      <c r="AT181" s="19"/>
      <c r="AU181" s="19"/>
      <c r="AV181" s="1">
        <v>164</v>
      </c>
      <c r="AW181" s="9">
        <f t="shared" si="46"/>
        <v>0</v>
      </c>
      <c r="AX181" s="9">
        <f t="shared" si="37"/>
        <v>0</v>
      </c>
      <c r="AY181" s="9">
        <f t="shared" si="47"/>
        <v>0</v>
      </c>
      <c r="AZ181" s="9">
        <f t="shared" si="48"/>
        <v>0</v>
      </c>
      <c r="BA181" s="19"/>
      <c r="BB181" s="19"/>
      <c r="BC181" s="9">
        <f t="shared" si="49"/>
        <v>0</v>
      </c>
      <c r="BD181" s="9">
        <f t="shared" si="50"/>
        <v>0</v>
      </c>
    </row>
    <row r="182" spans="1:56">
      <c r="A182" s="3"/>
      <c r="B182" s="19"/>
      <c r="C182" s="19"/>
      <c r="D182" s="19"/>
      <c r="E182" s="19"/>
      <c r="F182" s="19"/>
      <c r="G182" s="19"/>
      <c r="H182" s="19"/>
      <c r="I182" s="1">
        <v>165</v>
      </c>
      <c r="J182" s="9">
        <f t="shared" si="38"/>
        <v>0</v>
      </c>
      <c r="K182" s="9">
        <f t="shared" si="39"/>
        <v>0</v>
      </c>
      <c r="L182" s="9">
        <f t="shared" si="51"/>
        <v>0</v>
      </c>
      <c r="M182" s="9">
        <f t="shared" si="40"/>
        <v>0</v>
      </c>
      <c r="N182" s="19"/>
      <c r="O182" s="19"/>
      <c r="P182" s="19"/>
      <c r="Q182" s="19"/>
      <c r="R182" s="19"/>
      <c r="S182" s="19"/>
      <c r="T182" s="19"/>
      <c r="U182" s="19"/>
      <c r="V182" s="1">
        <v>165</v>
      </c>
      <c r="W182" s="9">
        <f t="shared" si="52"/>
        <v>0</v>
      </c>
      <c r="X182" s="9">
        <f t="shared" si="41"/>
        <v>0</v>
      </c>
      <c r="Y182" s="9">
        <f t="shared" si="53"/>
        <v>0</v>
      </c>
      <c r="Z182" s="9">
        <f t="shared" si="42"/>
        <v>0</v>
      </c>
      <c r="AA182" s="19"/>
      <c r="AB182" s="19"/>
      <c r="AC182" s="19"/>
      <c r="AD182" s="19"/>
      <c r="AE182" s="19"/>
      <c r="AF182" s="19"/>
      <c r="AG182" s="19"/>
      <c r="AH182" s="19"/>
      <c r="AI182" s="1">
        <v>165</v>
      </c>
      <c r="AJ182" s="9">
        <f t="shared" si="43"/>
        <v>0</v>
      </c>
      <c r="AK182" s="9">
        <f t="shared" si="36"/>
        <v>0</v>
      </c>
      <c r="AL182" s="9">
        <f t="shared" si="44"/>
        <v>0</v>
      </c>
      <c r="AM182" s="9">
        <f t="shared" si="45"/>
        <v>0</v>
      </c>
      <c r="AN182" s="19"/>
      <c r="AO182" s="19"/>
      <c r="AP182" s="19"/>
      <c r="AQ182" s="19"/>
      <c r="AR182" s="19"/>
      <c r="AS182" s="19"/>
      <c r="AT182" s="19"/>
      <c r="AU182" s="19"/>
      <c r="AV182" s="1">
        <v>165</v>
      </c>
      <c r="AW182" s="9">
        <f t="shared" si="46"/>
        <v>0</v>
      </c>
      <c r="AX182" s="9">
        <f t="shared" si="37"/>
        <v>0</v>
      </c>
      <c r="AY182" s="9">
        <f t="shared" si="47"/>
        <v>0</v>
      </c>
      <c r="AZ182" s="9">
        <f t="shared" si="48"/>
        <v>0</v>
      </c>
      <c r="BA182" s="19"/>
      <c r="BB182" s="19"/>
      <c r="BC182" s="9">
        <f t="shared" si="49"/>
        <v>0</v>
      </c>
      <c r="BD182" s="9">
        <f t="shared" si="50"/>
        <v>0</v>
      </c>
    </row>
    <row r="183" spans="1:56">
      <c r="A183" s="3"/>
      <c r="B183" s="19"/>
      <c r="C183" s="19"/>
      <c r="D183" s="19"/>
      <c r="E183" s="19"/>
      <c r="F183" s="19"/>
      <c r="G183" s="19"/>
      <c r="H183" s="19"/>
      <c r="I183" s="1">
        <v>166</v>
      </c>
      <c r="J183" s="9">
        <f t="shared" si="38"/>
        <v>0</v>
      </c>
      <c r="K183" s="9">
        <f t="shared" si="39"/>
        <v>0</v>
      </c>
      <c r="L183" s="9">
        <f t="shared" si="51"/>
        <v>0</v>
      </c>
      <c r="M183" s="9">
        <f t="shared" si="40"/>
        <v>0</v>
      </c>
      <c r="N183" s="19"/>
      <c r="O183" s="19"/>
      <c r="P183" s="19"/>
      <c r="Q183" s="19"/>
      <c r="R183" s="19"/>
      <c r="S183" s="19"/>
      <c r="T183" s="19"/>
      <c r="U183" s="19"/>
      <c r="V183" s="1">
        <v>166</v>
      </c>
      <c r="W183" s="9">
        <f t="shared" si="52"/>
        <v>0</v>
      </c>
      <c r="X183" s="9">
        <f t="shared" si="41"/>
        <v>0</v>
      </c>
      <c r="Y183" s="9">
        <f t="shared" si="53"/>
        <v>0</v>
      </c>
      <c r="Z183" s="9">
        <f t="shared" si="42"/>
        <v>0</v>
      </c>
      <c r="AA183" s="19"/>
      <c r="AB183" s="19"/>
      <c r="AC183" s="19"/>
      <c r="AD183" s="19"/>
      <c r="AE183" s="19"/>
      <c r="AF183" s="19"/>
      <c r="AG183" s="19"/>
      <c r="AH183" s="19"/>
      <c r="AI183" s="1">
        <v>166</v>
      </c>
      <c r="AJ183" s="9">
        <f t="shared" si="43"/>
        <v>0</v>
      </c>
      <c r="AK183" s="9">
        <f t="shared" si="36"/>
        <v>0</v>
      </c>
      <c r="AL183" s="9">
        <f t="shared" si="44"/>
        <v>0</v>
      </c>
      <c r="AM183" s="9">
        <f t="shared" si="45"/>
        <v>0</v>
      </c>
      <c r="AN183" s="19"/>
      <c r="AO183" s="19"/>
      <c r="AP183" s="19"/>
      <c r="AQ183" s="19"/>
      <c r="AR183" s="19"/>
      <c r="AS183" s="19"/>
      <c r="AT183" s="19"/>
      <c r="AU183" s="19"/>
      <c r="AV183" s="1">
        <v>166</v>
      </c>
      <c r="AW183" s="9">
        <f t="shared" si="46"/>
        <v>0</v>
      </c>
      <c r="AX183" s="9">
        <f t="shared" si="37"/>
        <v>0</v>
      </c>
      <c r="AY183" s="9">
        <f t="shared" si="47"/>
        <v>0</v>
      </c>
      <c r="AZ183" s="9">
        <f t="shared" si="48"/>
        <v>0</v>
      </c>
      <c r="BA183" s="19"/>
      <c r="BB183" s="19"/>
      <c r="BC183" s="9">
        <f t="shared" si="49"/>
        <v>0</v>
      </c>
      <c r="BD183" s="9">
        <f t="shared" si="50"/>
        <v>0</v>
      </c>
    </row>
    <row r="184" spans="1:56">
      <c r="A184" s="3"/>
      <c r="B184" s="19"/>
      <c r="C184" s="19"/>
      <c r="D184" s="19"/>
      <c r="E184" s="19"/>
      <c r="F184" s="19"/>
      <c r="G184" s="19"/>
      <c r="H184" s="19"/>
      <c r="I184" s="1">
        <v>167</v>
      </c>
      <c r="J184" s="9">
        <f t="shared" si="38"/>
        <v>0</v>
      </c>
      <c r="K184" s="9">
        <f t="shared" si="39"/>
        <v>0</v>
      </c>
      <c r="L184" s="9">
        <f t="shared" si="51"/>
        <v>0</v>
      </c>
      <c r="M184" s="9">
        <f t="shared" si="40"/>
        <v>0</v>
      </c>
      <c r="N184" s="19"/>
      <c r="O184" s="19"/>
      <c r="P184" s="19"/>
      <c r="Q184" s="19"/>
      <c r="R184" s="19"/>
      <c r="S184" s="19"/>
      <c r="T184" s="19"/>
      <c r="U184" s="19"/>
      <c r="V184" s="1">
        <v>167</v>
      </c>
      <c r="W184" s="9">
        <f t="shared" si="52"/>
        <v>0</v>
      </c>
      <c r="X184" s="9">
        <f t="shared" si="41"/>
        <v>0</v>
      </c>
      <c r="Y184" s="9">
        <f t="shared" si="53"/>
        <v>0</v>
      </c>
      <c r="Z184" s="9">
        <f t="shared" si="42"/>
        <v>0</v>
      </c>
      <c r="AA184" s="19"/>
      <c r="AB184" s="19"/>
      <c r="AC184" s="19"/>
      <c r="AD184" s="19"/>
      <c r="AE184" s="19"/>
      <c r="AF184" s="19"/>
      <c r="AG184" s="19"/>
      <c r="AH184" s="19"/>
      <c r="AI184" s="1">
        <v>167</v>
      </c>
      <c r="AJ184" s="9">
        <f t="shared" si="43"/>
        <v>0</v>
      </c>
      <c r="AK184" s="9">
        <f t="shared" si="36"/>
        <v>0</v>
      </c>
      <c r="AL184" s="9">
        <f t="shared" si="44"/>
        <v>0</v>
      </c>
      <c r="AM184" s="9">
        <f t="shared" si="45"/>
        <v>0</v>
      </c>
      <c r="AN184" s="19"/>
      <c r="AO184" s="19"/>
      <c r="AP184" s="19"/>
      <c r="AQ184" s="19"/>
      <c r="AR184" s="19"/>
      <c r="AS184" s="19"/>
      <c r="AT184" s="19"/>
      <c r="AU184" s="19"/>
      <c r="AV184" s="1">
        <v>167</v>
      </c>
      <c r="AW184" s="9">
        <f t="shared" si="46"/>
        <v>0</v>
      </c>
      <c r="AX184" s="9">
        <f t="shared" si="37"/>
        <v>0</v>
      </c>
      <c r="AY184" s="9">
        <f t="shared" si="47"/>
        <v>0</v>
      </c>
      <c r="AZ184" s="9">
        <f t="shared" si="48"/>
        <v>0</v>
      </c>
      <c r="BA184" s="19"/>
      <c r="BB184" s="19"/>
      <c r="BC184" s="9">
        <f t="shared" si="49"/>
        <v>0</v>
      </c>
      <c r="BD184" s="9">
        <f t="shared" si="50"/>
        <v>0</v>
      </c>
    </row>
    <row r="185" spans="1:56">
      <c r="A185" s="3"/>
      <c r="B185" s="19"/>
      <c r="C185" s="19"/>
      <c r="D185" s="19"/>
      <c r="E185" s="19"/>
      <c r="F185" s="19"/>
      <c r="G185" s="19"/>
      <c r="H185" s="19"/>
      <c r="I185" s="1">
        <v>168</v>
      </c>
      <c r="J185" s="9">
        <f t="shared" si="38"/>
        <v>0</v>
      </c>
      <c r="K185" s="9">
        <f t="shared" si="39"/>
        <v>0</v>
      </c>
      <c r="L185" s="9">
        <f t="shared" si="51"/>
        <v>0</v>
      </c>
      <c r="M185" s="9">
        <f t="shared" si="40"/>
        <v>0</v>
      </c>
      <c r="N185" s="19"/>
      <c r="O185" s="19"/>
      <c r="P185" s="19"/>
      <c r="Q185" s="19"/>
      <c r="R185" s="19"/>
      <c r="S185" s="19"/>
      <c r="T185" s="19"/>
      <c r="U185" s="19"/>
      <c r="V185" s="1">
        <v>168</v>
      </c>
      <c r="W185" s="9">
        <f t="shared" si="52"/>
        <v>0</v>
      </c>
      <c r="X185" s="9">
        <f t="shared" si="41"/>
        <v>0</v>
      </c>
      <c r="Y185" s="9">
        <f t="shared" si="53"/>
        <v>0</v>
      </c>
      <c r="Z185" s="9">
        <f t="shared" si="42"/>
        <v>0</v>
      </c>
      <c r="AA185" s="19"/>
      <c r="AB185" s="19"/>
      <c r="AC185" s="19"/>
      <c r="AD185" s="19"/>
      <c r="AE185" s="19"/>
      <c r="AF185" s="19"/>
      <c r="AG185" s="19"/>
      <c r="AH185" s="19"/>
      <c r="AI185" s="1">
        <v>168</v>
      </c>
      <c r="AJ185" s="9">
        <f t="shared" si="43"/>
        <v>0</v>
      </c>
      <c r="AK185" s="9">
        <f t="shared" si="36"/>
        <v>0</v>
      </c>
      <c r="AL185" s="9">
        <f t="shared" si="44"/>
        <v>0</v>
      </c>
      <c r="AM185" s="9">
        <f t="shared" si="45"/>
        <v>0</v>
      </c>
      <c r="AN185" s="19"/>
      <c r="AO185" s="19"/>
      <c r="AP185" s="19"/>
      <c r="AQ185" s="19"/>
      <c r="AR185" s="19"/>
      <c r="AS185" s="19"/>
      <c r="AT185" s="19"/>
      <c r="AU185" s="19"/>
      <c r="AV185" s="1">
        <v>168</v>
      </c>
      <c r="AW185" s="9">
        <f t="shared" si="46"/>
        <v>0</v>
      </c>
      <c r="AX185" s="9">
        <f t="shared" si="37"/>
        <v>0</v>
      </c>
      <c r="AY185" s="9">
        <f t="shared" si="47"/>
        <v>0</v>
      </c>
      <c r="AZ185" s="9">
        <f t="shared" si="48"/>
        <v>0</v>
      </c>
      <c r="BA185" s="19"/>
      <c r="BB185" s="19"/>
      <c r="BC185" s="9">
        <f t="shared" si="49"/>
        <v>0</v>
      </c>
      <c r="BD185" s="9">
        <f t="shared" si="50"/>
        <v>0</v>
      </c>
    </row>
    <row r="186" spans="1:56">
      <c r="A186" s="3"/>
      <c r="B186" s="19"/>
      <c r="C186" s="19"/>
      <c r="D186" s="19"/>
      <c r="E186" s="19"/>
      <c r="F186" s="19"/>
      <c r="G186" s="19"/>
      <c r="H186" s="19"/>
      <c r="I186" s="1">
        <v>169</v>
      </c>
      <c r="J186" s="9">
        <f t="shared" si="38"/>
        <v>0</v>
      </c>
      <c r="K186" s="9">
        <f t="shared" si="39"/>
        <v>0</v>
      </c>
      <c r="L186" s="9">
        <f t="shared" si="51"/>
        <v>0</v>
      </c>
      <c r="M186" s="9">
        <f t="shared" si="40"/>
        <v>0</v>
      </c>
      <c r="N186" s="19"/>
      <c r="O186" s="19"/>
      <c r="P186" s="19"/>
      <c r="Q186" s="19"/>
      <c r="R186" s="19"/>
      <c r="S186" s="19"/>
      <c r="T186" s="19"/>
      <c r="U186" s="19"/>
      <c r="V186" s="1">
        <v>169</v>
      </c>
      <c r="W186" s="9">
        <f t="shared" si="52"/>
        <v>0</v>
      </c>
      <c r="X186" s="9">
        <f t="shared" si="41"/>
        <v>0</v>
      </c>
      <c r="Y186" s="9">
        <f t="shared" si="53"/>
        <v>0</v>
      </c>
      <c r="Z186" s="9">
        <f t="shared" si="42"/>
        <v>0</v>
      </c>
      <c r="AA186" s="19"/>
      <c r="AB186" s="19"/>
      <c r="AC186" s="19"/>
      <c r="AD186" s="19"/>
      <c r="AE186" s="19"/>
      <c r="AF186" s="19"/>
      <c r="AG186" s="19"/>
      <c r="AH186" s="19"/>
      <c r="AI186" s="1">
        <v>169</v>
      </c>
      <c r="AJ186" s="9">
        <f t="shared" si="43"/>
        <v>0</v>
      </c>
      <c r="AK186" s="9">
        <f t="shared" si="36"/>
        <v>0</v>
      </c>
      <c r="AL186" s="9">
        <f t="shared" si="44"/>
        <v>0</v>
      </c>
      <c r="AM186" s="9">
        <f t="shared" si="45"/>
        <v>0</v>
      </c>
      <c r="AN186" s="19"/>
      <c r="AO186" s="19"/>
      <c r="AP186" s="19"/>
      <c r="AQ186" s="19"/>
      <c r="AR186" s="19"/>
      <c r="AS186" s="19"/>
      <c r="AT186" s="19"/>
      <c r="AU186" s="19"/>
      <c r="AV186" s="1">
        <v>169</v>
      </c>
      <c r="AW186" s="9">
        <f t="shared" si="46"/>
        <v>0</v>
      </c>
      <c r="AX186" s="9">
        <f t="shared" si="37"/>
        <v>0</v>
      </c>
      <c r="AY186" s="9">
        <f t="shared" si="47"/>
        <v>0</v>
      </c>
      <c r="AZ186" s="9">
        <f t="shared" si="48"/>
        <v>0</v>
      </c>
      <c r="BA186" s="19"/>
      <c r="BB186" s="19"/>
      <c r="BC186" s="9">
        <f t="shared" si="49"/>
        <v>0</v>
      </c>
      <c r="BD186" s="9">
        <f t="shared" si="50"/>
        <v>0</v>
      </c>
    </row>
    <row r="187" spans="1:56">
      <c r="A187" s="3"/>
      <c r="B187" s="19"/>
      <c r="C187" s="19"/>
      <c r="D187" s="19"/>
      <c r="E187" s="19"/>
      <c r="F187" s="19"/>
      <c r="G187" s="19"/>
      <c r="H187" s="19"/>
      <c r="I187" s="1">
        <v>170</v>
      </c>
      <c r="J187" s="9">
        <f t="shared" si="38"/>
        <v>0</v>
      </c>
      <c r="K187" s="9">
        <f t="shared" si="39"/>
        <v>0</v>
      </c>
      <c r="L187" s="9">
        <f t="shared" si="51"/>
        <v>0</v>
      </c>
      <c r="M187" s="9">
        <f t="shared" si="40"/>
        <v>0</v>
      </c>
      <c r="N187" s="19"/>
      <c r="O187" s="19"/>
      <c r="P187" s="19"/>
      <c r="Q187" s="19"/>
      <c r="R187" s="19"/>
      <c r="S187" s="19"/>
      <c r="T187" s="19"/>
      <c r="U187" s="19"/>
      <c r="V187" s="1">
        <v>170</v>
      </c>
      <c r="W187" s="9">
        <f t="shared" si="52"/>
        <v>0</v>
      </c>
      <c r="X187" s="9">
        <f t="shared" si="41"/>
        <v>0</v>
      </c>
      <c r="Y187" s="9">
        <f t="shared" si="53"/>
        <v>0</v>
      </c>
      <c r="Z187" s="9">
        <f t="shared" si="42"/>
        <v>0</v>
      </c>
      <c r="AA187" s="19"/>
      <c r="AB187" s="19"/>
      <c r="AC187" s="19"/>
      <c r="AD187" s="19"/>
      <c r="AE187" s="19"/>
      <c r="AF187" s="19"/>
      <c r="AG187" s="19"/>
      <c r="AH187" s="19"/>
      <c r="AI187" s="1">
        <v>170</v>
      </c>
      <c r="AJ187" s="9">
        <f t="shared" si="43"/>
        <v>0</v>
      </c>
      <c r="AK187" s="9">
        <f t="shared" si="36"/>
        <v>0</v>
      </c>
      <c r="AL187" s="9">
        <f t="shared" si="44"/>
        <v>0</v>
      </c>
      <c r="AM187" s="9">
        <f t="shared" si="45"/>
        <v>0</v>
      </c>
      <c r="AN187" s="19"/>
      <c r="AO187" s="19"/>
      <c r="AP187" s="19"/>
      <c r="AQ187" s="19"/>
      <c r="AR187" s="19"/>
      <c r="AS187" s="19"/>
      <c r="AT187" s="19"/>
      <c r="AU187" s="19"/>
      <c r="AV187" s="1">
        <v>170</v>
      </c>
      <c r="AW187" s="9">
        <f t="shared" si="46"/>
        <v>0</v>
      </c>
      <c r="AX187" s="9">
        <f t="shared" si="37"/>
        <v>0</v>
      </c>
      <c r="AY187" s="9">
        <f t="shared" si="47"/>
        <v>0</v>
      </c>
      <c r="AZ187" s="9">
        <f t="shared" si="48"/>
        <v>0</v>
      </c>
      <c r="BA187" s="19"/>
      <c r="BB187" s="19"/>
      <c r="BC187" s="9">
        <f t="shared" si="49"/>
        <v>0</v>
      </c>
      <c r="BD187" s="9">
        <f t="shared" si="50"/>
        <v>0</v>
      </c>
    </row>
    <row r="188" spans="1:56">
      <c r="A188" s="3"/>
      <c r="B188" s="19"/>
      <c r="C188" s="19"/>
      <c r="D188" s="19"/>
      <c r="E188" s="19"/>
      <c r="F188" s="19"/>
      <c r="G188" s="19"/>
      <c r="H188" s="19"/>
      <c r="I188" s="1">
        <v>171</v>
      </c>
      <c r="J188" s="9">
        <f t="shared" si="38"/>
        <v>0</v>
      </c>
      <c r="K188" s="9">
        <f t="shared" si="39"/>
        <v>0</v>
      </c>
      <c r="L188" s="9">
        <f t="shared" si="51"/>
        <v>0</v>
      </c>
      <c r="M188" s="9">
        <f t="shared" si="40"/>
        <v>0</v>
      </c>
      <c r="N188" s="19"/>
      <c r="O188" s="19"/>
      <c r="P188" s="19"/>
      <c r="Q188" s="19"/>
      <c r="R188" s="19"/>
      <c r="S188" s="19"/>
      <c r="T188" s="19"/>
      <c r="U188" s="19"/>
      <c r="V188" s="1">
        <v>171</v>
      </c>
      <c r="W188" s="9">
        <f t="shared" si="52"/>
        <v>0</v>
      </c>
      <c r="X188" s="9">
        <f t="shared" si="41"/>
        <v>0</v>
      </c>
      <c r="Y188" s="9">
        <f t="shared" si="53"/>
        <v>0</v>
      </c>
      <c r="Z188" s="9">
        <f t="shared" si="42"/>
        <v>0</v>
      </c>
      <c r="AA188" s="19"/>
      <c r="AB188" s="19"/>
      <c r="AC188" s="19"/>
      <c r="AD188" s="19"/>
      <c r="AE188" s="19"/>
      <c r="AF188" s="19"/>
      <c r="AG188" s="19"/>
      <c r="AH188" s="19"/>
      <c r="AI188" s="1">
        <v>171</v>
      </c>
      <c r="AJ188" s="9">
        <f t="shared" si="43"/>
        <v>0</v>
      </c>
      <c r="AK188" s="9">
        <f t="shared" si="36"/>
        <v>0</v>
      </c>
      <c r="AL188" s="9">
        <f t="shared" si="44"/>
        <v>0</v>
      </c>
      <c r="AM188" s="9">
        <f t="shared" si="45"/>
        <v>0</v>
      </c>
      <c r="AN188" s="19"/>
      <c r="AO188" s="19"/>
      <c r="AP188" s="19"/>
      <c r="AQ188" s="19"/>
      <c r="AR188" s="19"/>
      <c r="AS188" s="19"/>
      <c r="AT188" s="19"/>
      <c r="AU188" s="19"/>
      <c r="AV188" s="1">
        <v>171</v>
      </c>
      <c r="AW188" s="9">
        <f t="shared" si="46"/>
        <v>0</v>
      </c>
      <c r="AX188" s="9">
        <f t="shared" si="37"/>
        <v>0</v>
      </c>
      <c r="AY188" s="9">
        <f t="shared" si="47"/>
        <v>0</v>
      </c>
      <c r="AZ188" s="9">
        <f t="shared" si="48"/>
        <v>0</v>
      </c>
      <c r="BA188" s="19"/>
      <c r="BB188" s="19"/>
      <c r="BC188" s="9">
        <f t="shared" si="49"/>
        <v>0</v>
      </c>
      <c r="BD188" s="9">
        <f t="shared" si="50"/>
        <v>0</v>
      </c>
    </row>
    <row r="189" spans="1:56">
      <c r="A189" s="3"/>
      <c r="B189" s="19"/>
      <c r="C189" s="19"/>
      <c r="D189" s="19"/>
      <c r="E189" s="19"/>
      <c r="F189" s="19"/>
      <c r="G189" s="19"/>
      <c r="H189" s="19"/>
      <c r="I189" s="1">
        <v>172</v>
      </c>
      <c r="J189" s="9">
        <f t="shared" si="38"/>
        <v>0</v>
      </c>
      <c r="K189" s="9">
        <f t="shared" si="39"/>
        <v>0</v>
      </c>
      <c r="L189" s="9">
        <f t="shared" si="51"/>
        <v>0</v>
      </c>
      <c r="M189" s="9">
        <f t="shared" si="40"/>
        <v>0</v>
      </c>
      <c r="N189" s="19"/>
      <c r="O189" s="19"/>
      <c r="P189" s="19"/>
      <c r="Q189" s="19"/>
      <c r="R189" s="19"/>
      <c r="S189" s="19"/>
      <c r="T189" s="19"/>
      <c r="U189" s="19"/>
      <c r="V189" s="1">
        <v>172</v>
      </c>
      <c r="W189" s="9">
        <f t="shared" si="52"/>
        <v>0</v>
      </c>
      <c r="X189" s="9">
        <f t="shared" si="41"/>
        <v>0</v>
      </c>
      <c r="Y189" s="9">
        <f t="shared" si="53"/>
        <v>0</v>
      </c>
      <c r="Z189" s="9">
        <f t="shared" si="42"/>
        <v>0</v>
      </c>
      <c r="AA189" s="19"/>
      <c r="AB189" s="19"/>
      <c r="AC189" s="19"/>
      <c r="AD189" s="19"/>
      <c r="AE189" s="19"/>
      <c r="AF189" s="19"/>
      <c r="AG189" s="19"/>
      <c r="AH189" s="19"/>
      <c r="AI189" s="1">
        <v>172</v>
      </c>
      <c r="AJ189" s="9">
        <f t="shared" si="43"/>
        <v>0</v>
      </c>
      <c r="AK189" s="9">
        <f t="shared" si="36"/>
        <v>0</v>
      </c>
      <c r="AL189" s="9">
        <f t="shared" si="44"/>
        <v>0</v>
      </c>
      <c r="AM189" s="9">
        <f t="shared" si="45"/>
        <v>0</v>
      </c>
      <c r="AN189" s="19"/>
      <c r="AO189" s="19"/>
      <c r="AP189" s="19"/>
      <c r="AQ189" s="19"/>
      <c r="AR189" s="19"/>
      <c r="AS189" s="19"/>
      <c r="AT189" s="19"/>
      <c r="AU189" s="19"/>
      <c r="AV189" s="1">
        <v>172</v>
      </c>
      <c r="AW189" s="9">
        <f t="shared" si="46"/>
        <v>0</v>
      </c>
      <c r="AX189" s="9">
        <f t="shared" si="37"/>
        <v>0</v>
      </c>
      <c r="AY189" s="9">
        <f t="shared" si="47"/>
        <v>0</v>
      </c>
      <c r="AZ189" s="9">
        <f t="shared" si="48"/>
        <v>0</v>
      </c>
      <c r="BA189" s="19"/>
      <c r="BB189" s="19"/>
      <c r="BC189" s="9">
        <f t="shared" si="49"/>
        <v>0</v>
      </c>
      <c r="BD189" s="9">
        <f t="shared" si="50"/>
        <v>0</v>
      </c>
    </row>
    <row r="190" spans="1:56">
      <c r="A190" s="3"/>
      <c r="B190" s="19"/>
      <c r="C190" s="19"/>
      <c r="D190" s="19"/>
      <c r="E190" s="19"/>
      <c r="F190" s="19"/>
      <c r="G190" s="19"/>
      <c r="H190" s="19"/>
      <c r="I190" s="1">
        <v>173</v>
      </c>
      <c r="J190" s="9">
        <f t="shared" si="38"/>
        <v>0</v>
      </c>
      <c r="K190" s="9">
        <f t="shared" si="39"/>
        <v>0</v>
      </c>
      <c r="L190" s="9">
        <f t="shared" si="51"/>
        <v>0</v>
      </c>
      <c r="M190" s="9">
        <f t="shared" si="40"/>
        <v>0</v>
      </c>
      <c r="N190" s="19"/>
      <c r="O190" s="19"/>
      <c r="P190" s="19"/>
      <c r="Q190" s="19"/>
      <c r="R190" s="19"/>
      <c r="S190" s="19"/>
      <c r="T190" s="19"/>
      <c r="U190" s="19"/>
      <c r="V190" s="1">
        <v>173</v>
      </c>
      <c r="W190" s="9">
        <f t="shared" si="52"/>
        <v>0</v>
      </c>
      <c r="X190" s="9">
        <f t="shared" si="41"/>
        <v>0</v>
      </c>
      <c r="Y190" s="9">
        <f t="shared" si="53"/>
        <v>0</v>
      </c>
      <c r="Z190" s="9">
        <f t="shared" si="42"/>
        <v>0</v>
      </c>
      <c r="AA190" s="19"/>
      <c r="AB190" s="19"/>
      <c r="AC190" s="19"/>
      <c r="AD190" s="19"/>
      <c r="AE190" s="19"/>
      <c r="AF190" s="19"/>
      <c r="AG190" s="19"/>
      <c r="AH190" s="19"/>
      <c r="AI190" s="1">
        <v>173</v>
      </c>
      <c r="AJ190" s="9">
        <f t="shared" si="43"/>
        <v>0</v>
      </c>
      <c r="AK190" s="9">
        <f t="shared" si="36"/>
        <v>0</v>
      </c>
      <c r="AL190" s="9">
        <f t="shared" si="44"/>
        <v>0</v>
      </c>
      <c r="AM190" s="9">
        <f t="shared" si="45"/>
        <v>0</v>
      </c>
      <c r="AN190" s="19"/>
      <c r="AO190" s="19"/>
      <c r="AP190" s="19"/>
      <c r="AQ190" s="19"/>
      <c r="AR190" s="19"/>
      <c r="AS190" s="19"/>
      <c r="AT190" s="19"/>
      <c r="AU190" s="19"/>
      <c r="AV190" s="1">
        <v>173</v>
      </c>
      <c r="AW190" s="9">
        <f t="shared" si="46"/>
        <v>0</v>
      </c>
      <c r="AX190" s="9">
        <f t="shared" si="37"/>
        <v>0</v>
      </c>
      <c r="AY190" s="9">
        <f t="shared" si="47"/>
        <v>0</v>
      </c>
      <c r="AZ190" s="9">
        <f t="shared" si="48"/>
        <v>0</v>
      </c>
      <c r="BA190" s="19"/>
      <c r="BB190" s="19"/>
      <c r="BC190" s="9">
        <f t="shared" si="49"/>
        <v>0</v>
      </c>
      <c r="BD190" s="9">
        <f t="shared" si="50"/>
        <v>0</v>
      </c>
    </row>
    <row r="191" spans="1:56">
      <c r="A191" s="3"/>
      <c r="B191" s="19"/>
      <c r="C191" s="19"/>
      <c r="D191" s="19"/>
      <c r="E191" s="19"/>
      <c r="F191" s="19"/>
      <c r="G191" s="19"/>
      <c r="H191" s="19"/>
      <c r="I191" s="1">
        <v>174</v>
      </c>
      <c r="J191" s="9">
        <f t="shared" si="38"/>
        <v>0</v>
      </c>
      <c r="K191" s="9">
        <f t="shared" si="39"/>
        <v>0</v>
      </c>
      <c r="L191" s="9">
        <f t="shared" si="51"/>
        <v>0</v>
      </c>
      <c r="M191" s="9">
        <f t="shared" si="40"/>
        <v>0</v>
      </c>
      <c r="N191" s="19"/>
      <c r="O191" s="19"/>
      <c r="P191" s="19"/>
      <c r="Q191" s="19"/>
      <c r="R191" s="19"/>
      <c r="S191" s="19"/>
      <c r="T191" s="19"/>
      <c r="U191" s="19"/>
      <c r="V191" s="1">
        <v>174</v>
      </c>
      <c r="W191" s="9">
        <f t="shared" si="52"/>
        <v>0</v>
      </c>
      <c r="X191" s="9">
        <f t="shared" si="41"/>
        <v>0</v>
      </c>
      <c r="Y191" s="9">
        <f t="shared" si="53"/>
        <v>0</v>
      </c>
      <c r="Z191" s="9">
        <f t="shared" si="42"/>
        <v>0</v>
      </c>
      <c r="AA191" s="19"/>
      <c r="AB191" s="19"/>
      <c r="AC191" s="19"/>
      <c r="AD191" s="19"/>
      <c r="AE191" s="19"/>
      <c r="AF191" s="19"/>
      <c r="AG191" s="19"/>
      <c r="AH191" s="19"/>
      <c r="AI191" s="1">
        <v>174</v>
      </c>
      <c r="AJ191" s="9">
        <f t="shared" si="43"/>
        <v>0</v>
      </c>
      <c r="AK191" s="9">
        <f t="shared" si="36"/>
        <v>0</v>
      </c>
      <c r="AL191" s="9">
        <f t="shared" si="44"/>
        <v>0</v>
      </c>
      <c r="AM191" s="9">
        <f t="shared" si="45"/>
        <v>0</v>
      </c>
      <c r="AN191" s="19"/>
      <c r="AO191" s="19"/>
      <c r="AP191" s="19"/>
      <c r="AQ191" s="19"/>
      <c r="AR191" s="19"/>
      <c r="AS191" s="19"/>
      <c r="AT191" s="19"/>
      <c r="AU191" s="19"/>
      <c r="AV191" s="1">
        <v>174</v>
      </c>
      <c r="AW191" s="9">
        <f t="shared" si="46"/>
        <v>0</v>
      </c>
      <c r="AX191" s="9">
        <f t="shared" si="37"/>
        <v>0</v>
      </c>
      <c r="AY191" s="9">
        <f t="shared" si="47"/>
        <v>0</v>
      </c>
      <c r="AZ191" s="9">
        <f t="shared" si="48"/>
        <v>0</v>
      </c>
      <c r="BA191" s="19"/>
      <c r="BB191" s="19"/>
      <c r="BC191" s="9">
        <f t="shared" si="49"/>
        <v>0</v>
      </c>
      <c r="BD191" s="9">
        <f t="shared" si="50"/>
        <v>0</v>
      </c>
    </row>
    <row r="192" spans="1:56">
      <c r="A192" s="3"/>
      <c r="B192" s="19"/>
      <c r="C192" s="19"/>
      <c r="D192" s="19"/>
      <c r="E192" s="19"/>
      <c r="F192" s="19"/>
      <c r="G192" s="19"/>
      <c r="H192" s="19"/>
      <c r="I192" s="1">
        <v>175</v>
      </c>
      <c r="J192" s="9">
        <f t="shared" si="38"/>
        <v>0</v>
      </c>
      <c r="K192" s="9">
        <f t="shared" si="39"/>
        <v>0</v>
      </c>
      <c r="L192" s="9">
        <f t="shared" si="51"/>
        <v>0</v>
      </c>
      <c r="M192" s="9">
        <f t="shared" si="40"/>
        <v>0</v>
      </c>
      <c r="N192" s="19"/>
      <c r="O192" s="19"/>
      <c r="P192" s="19"/>
      <c r="Q192" s="19"/>
      <c r="R192" s="19"/>
      <c r="S192" s="19"/>
      <c r="T192" s="19"/>
      <c r="U192" s="19"/>
      <c r="V192" s="1">
        <v>175</v>
      </c>
      <c r="W192" s="9">
        <f t="shared" si="52"/>
        <v>0</v>
      </c>
      <c r="X192" s="9">
        <f t="shared" si="41"/>
        <v>0</v>
      </c>
      <c r="Y192" s="9">
        <f t="shared" si="53"/>
        <v>0</v>
      </c>
      <c r="Z192" s="9">
        <f t="shared" si="42"/>
        <v>0</v>
      </c>
      <c r="AA192" s="19"/>
      <c r="AB192" s="19"/>
      <c r="AC192" s="19"/>
      <c r="AD192" s="19"/>
      <c r="AE192" s="19"/>
      <c r="AF192" s="19"/>
      <c r="AG192" s="19"/>
      <c r="AH192" s="19"/>
      <c r="AI192" s="1">
        <v>175</v>
      </c>
      <c r="AJ192" s="9">
        <f t="shared" si="43"/>
        <v>0</v>
      </c>
      <c r="AK192" s="9">
        <f t="shared" si="36"/>
        <v>0</v>
      </c>
      <c r="AL192" s="9">
        <f t="shared" si="44"/>
        <v>0</v>
      </c>
      <c r="AM192" s="9">
        <f t="shared" si="45"/>
        <v>0</v>
      </c>
      <c r="AN192" s="19"/>
      <c r="AO192" s="19"/>
      <c r="AP192" s="19"/>
      <c r="AQ192" s="19"/>
      <c r="AR192" s="19"/>
      <c r="AS192" s="19"/>
      <c r="AT192" s="19"/>
      <c r="AU192" s="19"/>
      <c r="AV192" s="1">
        <v>175</v>
      </c>
      <c r="AW192" s="9">
        <f t="shared" si="46"/>
        <v>0</v>
      </c>
      <c r="AX192" s="9">
        <f t="shared" si="37"/>
        <v>0</v>
      </c>
      <c r="AY192" s="9">
        <f t="shared" si="47"/>
        <v>0</v>
      </c>
      <c r="AZ192" s="9">
        <f t="shared" si="48"/>
        <v>0</v>
      </c>
      <c r="BA192" s="19"/>
      <c r="BB192" s="19"/>
      <c r="BC192" s="9">
        <f t="shared" si="49"/>
        <v>0</v>
      </c>
      <c r="BD192" s="9">
        <f t="shared" si="50"/>
        <v>0</v>
      </c>
    </row>
    <row r="193" spans="1:56">
      <c r="A193" s="3"/>
      <c r="B193" s="19"/>
      <c r="C193" s="19"/>
      <c r="D193" s="19"/>
      <c r="E193" s="19"/>
      <c r="F193" s="19"/>
      <c r="G193" s="19"/>
      <c r="H193" s="19"/>
      <c r="I193" s="1">
        <v>176</v>
      </c>
      <c r="J193" s="9">
        <f t="shared" si="38"/>
        <v>0</v>
      </c>
      <c r="K193" s="9">
        <f t="shared" si="39"/>
        <v>0</v>
      </c>
      <c r="L193" s="9">
        <f t="shared" si="51"/>
        <v>0</v>
      </c>
      <c r="M193" s="9">
        <f t="shared" si="40"/>
        <v>0</v>
      </c>
      <c r="N193" s="19"/>
      <c r="O193" s="19"/>
      <c r="P193" s="19"/>
      <c r="Q193" s="19"/>
      <c r="R193" s="19"/>
      <c r="S193" s="19"/>
      <c r="T193" s="19"/>
      <c r="U193" s="19"/>
      <c r="V193" s="1">
        <v>176</v>
      </c>
      <c r="W193" s="9">
        <f t="shared" si="52"/>
        <v>0</v>
      </c>
      <c r="X193" s="9">
        <f t="shared" si="41"/>
        <v>0</v>
      </c>
      <c r="Y193" s="9">
        <f t="shared" si="53"/>
        <v>0</v>
      </c>
      <c r="Z193" s="9">
        <f t="shared" si="42"/>
        <v>0</v>
      </c>
      <c r="AA193" s="19"/>
      <c r="AB193" s="19"/>
      <c r="AC193" s="19"/>
      <c r="AD193" s="19"/>
      <c r="AE193" s="19"/>
      <c r="AF193" s="19"/>
      <c r="AG193" s="19"/>
      <c r="AH193" s="19"/>
      <c r="AI193" s="1">
        <v>176</v>
      </c>
      <c r="AJ193" s="9">
        <f t="shared" si="43"/>
        <v>0</v>
      </c>
      <c r="AK193" s="9">
        <f t="shared" si="36"/>
        <v>0</v>
      </c>
      <c r="AL193" s="9">
        <f t="shared" si="44"/>
        <v>0</v>
      </c>
      <c r="AM193" s="9">
        <f t="shared" si="45"/>
        <v>0</v>
      </c>
      <c r="AN193" s="19"/>
      <c r="AO193" s="19"/>
      <c r="AP193" s="19"/>
      <c r="AQ193" s="19"/>
      <c r="AR193" s="19"/>
      <c r="AS193" s="19"/>
      <c r="AT193" s="19"/>
      <c r="AU193" s="19"/>
      <c r="AV193" s="1">
        <v>176</v>
      </c>
      <c r="AW193" s="9">
        <f t="shared" si="46"/>
        <v>0</v>
      </c>
      <c r="AX193" s="9">
        <f t="shared" si="37"/>
        <v>0</v>
      </c>
      <c r="AY193" s="9">
        <f t="shared" si="47"/>
        <v>0</v>
      </c>
      <c r="AZ193" s="9">
        <f t="shared" si="48"/>
        <v>0</v>
      </c>
      <c r="BA193" s="19"/>
      <c r="BB193" s="19"/>
      <c r="BC193" s="9">
        <f t="shared" si="49"/>
        <v>0</v>
      </c>
      <c r="BD193" s="9">
        <f t="shared" si="50"/>
        <v>0</v>
      </c>
    </row>
    <row r="194" spans="1:56">
      <c r="A194" s="3"/>
      <c r="B194" s="19"/>
      <c r="C194" s="19"/>
      <c r="D194" s="19"/>
      <c r="E194" s="19"/>
      <c r="F194" s="19"/>
      <c r="G194" s="19"/>
      <c r="H194" s="19"/>
      <c r="I194" s="1">
        <v>177</v>
      </c>
      <c r="J194" s="9">
        <f t="shared" si="38"/>
        <v>0</v>
      </c>
      <c r="K194" s="9">
        <f t="shared" si="39"/>
        <v>0</v>
      </c>
      <c r="L194" s="9">
        <f t="shared" si="51"/>
        <v>0</v>
      </c>
      <c r="M194" s="9">
        <f t="shared" si="40"/>
        <v>0</v>
      </c>
      <c r="N194" s="19"/>
      <c r="O194" s="19"/>
      <c r="P194" s="19"/>
      <c r="Q194" s="19"/>
      <c r="R194" s="19"/>
      <c r="S194" s="19"/>
      <c r="T194" s="19"/>
      <c r="U194" s="19"/>
      <c r="V194" s="1">
        <v>177</v>
      </c>
      <c r="W194" s="9">
        <f t="shared" si="52"/>
        <v>0</v>
      </c>
      <c r="X194" s="9">
        <f t="shared" si="41"/>
        <v>0</v>
      </c>
      <c r="Y194" s="9">
        <f t="shared" si="53"/>
        <v>0</v>
      </c>
      <c r="Z194" s="9">
        <f t="shared" si="42"/>
        <v>0</v>
      </c>
      <c r="AA194" s="19"/>
      <c r="AB194" s="19"/>
      <c r="AC194" s="19"/>
      <c r="AD194" s="19"/>
      <c r="AE194" s="19"/>
      <c r="AF194" s="19"/>
      <c r="AG194" s="19"/>
      <c r="AH194" s="19"/>
      <c r="AI194" s="1">
        <v>177</v>
      </c>
      <c r="AJ194" s="9">
        <f t="shared" si="43"/>
        <v>0</v>
      </c>
      <c r="AK194" s="9">
        <f t="shared" si="36"/>
        <v>0</v>
      </c>
      <c r="AL194" s="9">
        <f t="shared" si="44"/>
        <v>0</v>
      </c>
      <c r="AM194" s="9">
        <f t="shared" si="45"/>
        <v>0</v>
      </c>
      <c r="AN194" s="19"/>
      <c r="AO194" s="19"/>
      <c r="AP194" s="19"/>
      <c r="AQ194" s="19"/>
      <c r="AR194" s="19"/>
      <c r="AS194" s="19"/>
      <c r="AT194" s="19"/>
      <c r="AU194" s="19"/>
      <c r="AV194" s="1">
        <v>177</v>
      </c>
      <c r="AW194" s="9">
        <f t="shared" si="46"/>
        <v>0</v>
      </c>
      <c r="AX194" s="9">
        <f t="shared" si="37"/>
        <v>0</v>
      </c>
      <c r="AY194" s="9">
        <f t="shared" si="47"/>
        <v>0</v>
      </c>
      <c r="AZ194" s="9">
        <f t="shared" si="48"/>
        <v>0</v>
      </c>
      <c r="BA194" s="19"/>
      <c r="BB194" s="19"/>
      <c r="BC194" s="9">
        <f t="shared" si="49"/>
        <v>0</v>
      </c>
      <c r="BD194" s="9">
        <f t="shared" si="50"/>
        <v>0</v>
      </c>
    </row>
    <row r="195" spans="1:56">
      <c r="A195" s="3"/>
      <c r="B195" s="19"/>
      <c r="C195" s="19"/>
      <c r="D195" s="19"/>
      <c r="E195" s="19"/>
      <c r="F195" s="19"/>
      <c r="G195" s="19"/>
      <c r="H195" s="19"/>
      <c r="I195" s="1">
        <v>178</v>
      </c>
      <c r="J195" s="9">
        <f t="shared" si="38"/>
        <v>0</v>
      </c>
      <c r="K195" s="9">
        <f t="shared" si="39"/>
        <v>0</v>
      </c>
      <c r="L195" s="9">
        <f t="shared" si="51"/>
        <v>0</v>
      </c>
      <c r="M195" s="9">
        <f t="shared" si="40"/>
        <v>0</v>
      </c>
      <c r="N195" s="19"/>
      <c r="O195" s="19"/>
      <c r="P195" s="19"/>
      <c r="Q195" s="19"/>
      <c r="R195" s="19"/>
      <c r="S195" s="19"/>
      <c r="T195" s="19"/>
      <c r="U195" s="19"/>
      <c r="V195" s="1">
        <v>178</v>
      </c>
      <c r="W195" s="9">
        <f t="shared" si="52"/>
        <v>0</v>
      </c>
      <c r="X195" s="9">
        <f t="shared" si="41"/>
        <v>0</v>
      </c>
      <c r="Y195" s="9">
        <f t="shared" si="53"/>
        <v>0</v>
      </c>
      <c r="Z195" s="9">
        <f t="shared" si="42"/>
        <v>0</v>
      </c>
      <c r="AA195" s="19"/>
      <c r="AB195" s="19"/>
      <c r="AC195" s="19"/>
      <c r="AD195" s="19"/>
      <c r="AE195" s="19"/>
      <c r="AF195" s="19"/>
      <c r="AG195" s="19"/>
      <c r="AH195" s="19"/>
      <c r="AI195" s="1">
        <v>178</v>
      </c>
      <c r="AJ195" s="9">
        <f t="shared" si="43"/>
        <v>0</v>
      </c>
      <c r="AK195" s="9">
        <f t="shared" si="36"/>
        <v>0</v>
      </c>
      <c r="AL195" s="9">
        <f t="shared" si="44"/>
        <v>0</v>
      </c>
      <c r="AM195" s="9">
        <f t="shared" si="45"/>
        <v>0</v>
      </c>
      <c r="AN195" s="19"/>
      <c r="AO195" s="19"/>
      <c r="AP195" s="19"/>
      <c r="AQ195" s="19"/>
      <c r="AR195" s="19"/>
      <c r="AS195" s="19"/>
      <c r="AT195" s="19"/>
      <c r="AU195" s="19"/>
      <c r="AV195" s="1">
        <v>178</v>
      </c>
      <c r="AW195" s="9">
        <f t="shared" si="46"/>
        <v>0</v>
      </c>
      <c r="AX195" s="9">
        <f t="shared" si="37"/>
        <v>0</v>
      </c>
      <c r="AY195" s="9">
        <f t="shared" si="47"/>
        <v>0</v>
      </c>
      <c r="AZ195" s="9">
        <f t="shared" si="48"/>
        <v>0</v>
      </c>
      <c r="BA195" s="19"/>
      <c r="BB195" s="19"/>
      <c r="BC195" s="9">
        <f t="shared" si="49"/>
        <v>0</v>
      </c>
      <c r="BD195" s="9">
        <f t="shared" si="50"/>
        <v>0</v>
      </c>
    </row>
    <row r="196" spans="1:56">
      <c r="A196" s="3"/>
      <c r="B196" s="19"/>
      <c r="C196" s="19"/>
      <c r="D196" s="19"/>
      <c r="E196" s="19"/>
      <c r="F196" s="19"/>
      <c r="G196" s="19"/>
      <c r="H196" s="19"/>
      <c r="I196" s="1">
        <v>179</v>
      </c>
      <c r="J196" s="9">
        <f t="shared" si="38"/>
        <v>0</v>
      </c>
      <c r="K196" s="9">
        <f t="shared" si="39"/>
        <v>0</v>
      </c>
      <c r="L196" s="9">
        <f t="shared" si="51"/>
        <v>0</v>
      </c>
      <c r="M196" s="9">
        <f t="shared" si="40"/>
        <v>0</v>
      </c>
      <c r="N196" s="19"/>
      <c r="O196" s="19"/>
      <c r="P196" s="19"/>
      <c r="Q196" s="19"/>
      <c r="R196" s="19"/>
      <c r="S196" s="19"/>
      <c r="T196" s="19"/>
      <c r="U196" s="19"/>
      <c r="V196" s="1">
        <v>179</v>
      </c>
      <c r="W196" s="9">
        <f t="shared" si="52"/>
        <v>0</v>
      </c>
      <c r="X196" s="9">
        <f t="shared" si="41"/>
        <v>0</v>
      </c>
      <c r="Y196" s="9">
        <f t="shared" si="53"/>
        <v>0</v>
      </c>
      <c r="Z196" s="9">
        <f t="shared" si="42"/>
        <v>0</v>
      </c>
      <c r="AA196" s="19"/>
      <c r="AB196" s="19"/>
      <c r="AC196" s="19"/>
      <c r="AD196" s="19"/>
      <c r="AE196" s="19"/>
      <c r="AF196" s="19"/>
      <c r="AG196" s="19"/>
      <c r="AH196" s="19"/>
      <c r="AI196" s="1">
        <v>179</v>
      </c>
      <c r="AJ196" s="9">
        <f t="shared" si="43"/>
        <v>0</v>
      </c>
      <c r="AK196" s="9">
        <f t="shared" si="36"/>
        <v>0</v>
      </c>
      <c r="AL196" s="9">
        <f t="shared" si="44"/>
        <v>0</v>
      </c>
      <c r="AM196" s="9">
        <f t="shared" si="45"/>
        <v>0</v>
      </c>
      <c r="AN196" s="19"/>
      <c r="AO196" s="19"/>
      <c r="AP196" s="19"/>
      <c r="AQ196" s="19"/>
      <c r="AR196" s="19"/>
      <c r="AS196" s="19"/>
      <c r="AT196" s="19"/>
      <c r="AU196" s="19"/>
      <c r="AV196" s="1">
        <v>179</v>
      </c>
      <c r="AW196" s="9">
        <f t="shared" si="46"/>
        <v>0</v>
      </c>
      <c r="AX196" s="9">
        <f t="shared" si="37"/>
        <v>0</v>
      </c>
      <c r="AY196" s="9">
        <f t="shared" si="47"/>
        <v>0</v>
      </c>
      <c r="AZ196" s="9">
        <f t="shared" si="48"/>
        <v>0</v>
      </c>
      <c r="BA196" s="19"/>
      <c r="BB196" s="19"/>
      <c r="BC196" s="9">
        <f t="shared" si="49"/>
        <v>0</v>
      </c>
      <c r="BD196" s="9">
        <f t="shared" si="50"/>
        <v>0</v>
      </c>
    </row>
    <row r="197" spans="1:56">
      <c r="A197" s="3"/>
      <c r="B197" s="19"/>
      <c r="C197" s="19"/>
      <c r="D197" s="19"/>
      <c r="E197" s="19"/>
      <c r="F197" s="19"/>
      <c r="G197" s="19"/>
      <c r="H197" s="19"/>
      <c r="I197" s="1">
        <v>180</v>
      </c>
      <c r="J197" s="9">
        <f t="shared" si="38"/>
        <v>0</v>
      </c>
      <c r="K197" s="9">
        <f t="shared" si="39"/>
        <v>0</v>
      </c>
      <c r="L197" s="9">
        <f t="shared" si="51"/>
        <v>0</v>
      </c>
      <c r="M197" s="9">
        <f t="shared" si="40"/>
        <v>0</v>
      </c>
      <c r="N197" s="19"/>
      <c r="O197" s="19"/>
      <c r="P197" s="19"/>
      <c r="Q197" s="19"/>
      <c r="R197" s="19"/>
      <c r="S197" s="19"/>
      <c r="T197" s="19"/>
      <c r="U197" s="19"/>
      <c r="V197" s="1">
        <v>180</v>
      </c>
      <c r="W197" s="9">
        <f t="shared" si="52"/>
        <v>0</v>
      </c>
      <c r="X197" s="9">
        <f t="shared" si="41"/>
        <v>0</v>
      </c>
      <c r="Y197" s="9">
        <f t="shared" si="53"/>
        <v>0</v>
      </c>
      <c r="Z197" s="9">
        <f t="shared" si="42"/>
        <v>0</v>
      </c>
      <c r="AA197" s="19"/>
      <c r="AB197" s="19"/>
      <c r="AC197" s="19"/>
      <c r="AD197" s="19"/>
      <c r="AE197" s="19"/>
      <c r="AF197" s="19"/>
      <c r="AG197" s="19"/>
      <c r="AH197" s="19"/>
      <c r="AI197" s="1">
        <v>180</v>
      </c>
      <c r="AJ197" s="9">
        <f t="shared" si="43"/>
        <v>0</v>
      </c>
      <c r="AK197" s="9">
        <f t="shared" si="36"/>
        <v>0</v>
      </c>
      <c r="AL197" s="9">
        <f t="shared" si="44"/>
        <v>0</v>
      </c>
      <c r="AM197" s="9">
        <f t="shared" si="45"/>
        <v>0</v>
      </c>
      <c r="AN197" s="19"/>
      <c r="AO197" s="19"/>
      <c r="AP197" s="19"/>
      <c r="AQ197" s="19"/>
      <c r="AR197" s="19"/>
      <c r="AS197" s="19"/>
      <c r="AT197" s="19"/>
      <c r="AU197" s="19"/>
      <c r="AV197" s="1">
        <v>180</v>
      </c>
      <c r="AW197" s="9">
        <f t="shared" si="46"/>
        <v>0</v>
      </c>
      <c r="AX197" s="9">
        <f t="shared" si="37"/>
        <v>0</v>
      </c>
      <c r="AY197" s="9">
        <f t="shared" si="47"/>
        <v>0</v>
      </c>
      <c r="AZ197" s="9">
        <f t="shared" si="48"/>
        <v>0</v>
      </c>
      <c r="BA197" s="19"/>
      <c r="BB197" s="19"/>
      <c r="BC197" s="9">
        <f t="shared" si="49"/>
        <v>0</v>
      </c>
      <c r="BD197" s="9">
        <f t="shared" si="50"/>
        <v>0</v>
      </c>
    </row>
    <row r="198" spans="1:56">
      <c r="A198" s="3"/>
      <c r="B198" s="19"/>
      <c r="C198" s="19"/>
      <c r="D198" s="19"/>
      <c r="E198" s="19"/>
      <c r="F198" s="19"/>
      <c r="G198" s="19"/>
      <c r="H198" s="19"/>
      <c r="I198" s="1">
        <v>181</v>
      </c>
      <c r="J198" s="9">
        <f t="shared" si="38"/>
        <v>0</v>
      </c>
      <c r="K198" s="9">
        <f t="shared" si="39"/>
        <v>0</v>
      </c>
      <c r="L198" s="9">
        <f t="shared" si="51"/>
        <v>0</v>
      </c>
      <c r="M198" s="9">
        <f t="shared" si="40"/>
        <v>0</v>
      </c>
      <c r="N198" s="19"/>
      <c r="O198" s="19"/>
      <c r="P198" s="19"/>
      <c r="Q198" s="19"/>
      <c r="R198" s="19"/>
      <c r="S198" s="19"/>
      <c r="T198" s="19"/>
      <c r="U198" s="19"/>
      <c r="V198" s="1">
        <v>181</v>
      </c>
      <c r="W198" s="9">
        <f t="shared" si="52"/>
        <v>0</v>
      </c>
      <c r="X198" s="9">
        <f t="shared" si="41"/>
        <v>0</v>
      </c>
      <c r="Y198" s="9">
        <f t="shared" si="53"/>
        <v>0</v>
      </c>
      <c r="Z198" s="9">
        <f t="shared" si="42"/>
        <v>0</v>
      </c>
      <c r="AA198" s="19"/>
      <c r="AB198" s="19"/>
      <c r="AC198" s="19"/>
      <c r="AD198" s="19"/>
      <c r="AE198" s="19"/>
      <c r="AF198" s="19"/>
      <c r="AG198" s="19"/>
      <c r="AH198" s="19"/>
      <c r="AI198" s="1">
        <v>181</v>
      </c>
      <c r="AJ198" s="9">
        <f t="shared" si="43"/>
        <v>0</v>
      </c>
      <c r="AK198" s="9">
        <f t="shared" si="36"/>
        <v>0</v>
      </c>
      <c r="AL198" s="9">
        <f t="shared" si="44"/>
        <v>0</v>
      </c>
      <c r="AM198" s="9">
        <f t="shared" si="45"/>
        <v>0</v>
      </c>
      <c r="AN198" s="19"/>
      <c r="AO198" s="19"/>
      <c r="AP198" s="19"/>
      <c r="AQ198" s="19"/>
      <c r="AR198" s="19"/>
      <c r="AS198" s="19"/>
      <c r="AT198" s="19"/>
      <c r="AU198" s="19"/>
      <c r="AV198" s="1">
        <v>181</v>
      </c>
      <c r="AW198" s="9">
        <f t="shared" si="46"/>
        <v>0</v>
      </c>
      <c r="AX198" s="9">
        <f t="shared" si="37"/>
        <v>0</v>
      </c>
      <c r="AY198" s="9">
        <f t="shared" si="47"/>
        <v>0</v>
      </c>
      <c r="AZ198" s="9">
        <f t="shared" si="48"/>
        <v>0</v>
      </c>
      <c r="BA198" s="19"/>
      <c r="BB198" s="19"/>
      <c r="BC198" s="9">
        <f t="shared" si="49"/>
        <v>0</v>
      </c>
      <c r="BD198" s="9">
        <f t="shared" si="50"/>
        <v>0</v>
      </c>
    </row>
    <row r="199" spans="1:56">
      <c r="A199" s="3"/>
      <c r="B199" s="19"/>
      <c r="C199" s="19"/>
      <c r="D199" s="19"/>
      <c r="E199" s="19"/>
      <c r="F199" s="19"/>
      <c r="G199" s="19"/>
      <c r="H199" s="19"/>
      <c r="I199" s="1">
        <v>182</v>
      </c>
      <c r="J199" s="9">
        <f t="shared" si="38"/>
        <v>0</v>
      </c>
      <c r="K199" s="9">
        <f t="shared" si="39"/>
        <v>0</v>
      </c>
      <c r="L199" s="9">
        <f t="shared" si="51"/>
        <v>0</v>
      </c>
      <c r="M199" s="9">
        <f t="shared" si="40"/>
        <v>0</v>
      </c>
      <c r="N199" s="19"/>
      <c r="O199" s="19"/>
      <c r="P199" s="19"/>
      <c r="Q199" s="19"/>
      <c r="R199" s="19"/>
      <c r="S199" s="19"/>
      <c r="T199" s="19"/>
      <c r="U199" s="19"/>
      <c r="V199" s="1">
        <v>182</v>
      </c>
      <c r="W199" s="9">
        <f t="shared" si="52"/>
        <v>0</v>
      </c>
      <c r="X199" s="9">
        <f t="shared" si="41"/>
        <v>0</v>
      </c>
      <c r="Y199" s="9">
        <f t="shared" si="53"/>
        <v>0</v>
      </c>
      <c r="Z199" s="9">
        <f t="shared" si="42"/>
        <v>0</v>
      </c>
      <c r="AA199" s="19"/>
      <c r="AB199" s="19"/>
      <c r="AC199" s="19"/>
      <c r="AD199" s="19"/>
      <c r="AE199" s="19"/>
      <c r="AF199" s="19"/>
      <c r="AG199" s="19"/>
      <c r="AH199" s="19"/>
      <c r="AI199" s="1">
        <v>182</v>
      </c>
      <c r="AJ199" s="9">
        <f t="shared" si="43"/>
        <v>0</v>
      </c>
      <c r="AK199" s="9">
        <f t="shared" si="36"/>
        <v>0</v>
      </c>
      <c r="AL199" s="9">
        <f t="shared" si="44"/>
        <v>0</v>
      </c>
      <c r="AM199" s="9">
        <f t="shared" si="45"/>
        <v>0</v>
      </c>
      <c r="AN199" s="19"/>
      <c r="AO199" s="19"/>
      <c r="AP199" s="19"/>
      <c r="AQ199" s="19"/>
      <c r="AR199" s="19"/>
      <c r="AS199" s="19"/>
      <c r="AT199" s="19"/>
      <c r="AU199" s="19"/>
      <c r="AV199" s="1">
        <v>182</v>
      </c>
      <c r="AW199" s="9">
        <f t="shared" si="46"/>
        <v>0</v>
      </c>
      <c r="AX199" s="9">
        <f t="shared" si="37"/>
        <v>0</v>
      </c>
      <c r="AY199" s="9">
        <f t="shared" si="47"/>
        <v>0</v>
      </c>
      <c r="AZ199" s="9">
        <f t="shared" si="48"/>
        <v>0</v>
      </c>
      <c r="BA199" s="19"/>
      <c r="BB199" s="19"/>
      <c r="BC199" s="9">
        <f t="shared" si="49"/>
        <v>0</v>
      </c>
      <c r="BD199" s="9">
        <f t="shared" si="50"/>
        <v>0</v>
      </c>
    </row>
    <row r="200" spans="1:56">
      <c r="A200" s="3"/>
      <c r="B200" s="19"/>
      <c r="C200" s="19"/>
      <c r="D200" s="19"/>
      <c r="E200" s="19"/>
      <c r="F200" s="19"/>
      <c r="G200" s="19"/>
      <c r="H200" s="19"/>
      <c r="I200" s="1">
        <v>183</v>
      </c>
      <c r="J200" s="9">
        <f t="shared" si="38"/>
        <v>0</v>
      </c>
      <c r="K200" s="9">
        <f t="shared" si="39"/>
        <v>0</v>
      </c>
      <c r="L200" s="9">
        <f t="shared" si="51"/>
        <v>0</v>
      </c>
      <c r="M200" s="9">
        <f t="shared" si="40"/>
        <v>0</v>
      </c>
      <c r="N200" s="19"/>
      <c r="O200" s="19"/>
      <c r="P200" s="19"/>
      <c r="Q200" s="19"/>
      <c r="R200" s="19"/>
      <c r="S200" s="19"/>
      <c r="T200" s="19"/>
      <c r="U200" s="19"/>
      <c r="V200" s="1">
        <v>183</v>
      </c>
      <c r="W200" s="9">
        <f t="shared" si="52"/>
        <v>0</v>
      </c>
      <c r="X200" s="9">
        <f t="shared" si="41"/>
        <v>0</v>
      </c>
      <c r="Y200" s="9">
        <f t="shared" si="53"/>
        <v>0</v>
      </c>
      <c r="Z200" s="9">
        <f t="shared" si="42"/>
        <v>0</v>
      </c>
      <c r="AA200" s="19"/>
      <c r="AB200" s="19"/>
      <c r="AC200" s="19"/>
      <c r="AD200" s="19"/>
      <c r="AE200" s="19"/>
      <c r="AF200" s="19"/>
      <c r="AG200" s="19"/>
      <c r="AH200" s="19"/>
      <c r="AI200" s="1">
        <v>183</v>
      </c>
      <c r="AJ200" s="9">
        <f t="shared" si="43"/>
        <v>0</v>
      </c>
      <c r="AK200" s="9">
        <f t="shared" si="36"/>
        <v>0</v>
      </c>
      <c r="AL200" s="9">
        <f t="shared" si="44"/>
        <v>0</v>
      </c>
      <c r="AM200" s="9">
        <f t="shared" si="45"/>
        <v>0</v>
      </c>
      <c r="AN200" s="19"/>
      <c r="AO200" s="19"/>
      <c r="AP200" s="19"/>
      <c r="AQ200" s="19"/>
      <c r="AR200" s="19"/>
      <c r="AS200" s="19"/>
      <c r="AT200" s="19"/>
      <c r="AU200" s="19"/>
      <c r="AV200" s="1">
        <v>183</v>
      </c>
      <c r="AW200" s="9">
        <f t="shared" si="46"/>
        <v>0</v>
      </c>
      <c r="AX200" s="9">
        <f t="shared" si="37"/>
        <v>0</v>
      </c>
      <c r="AY200" s="9">
        <f t="shared" si="47"/>
        <v>0</v>
      </c>
      <c r="AZ200" s="9">
        <f t="shared" si="48"/>
        <v>0</v>
      </c>
      <c r="BA200" s="19"/>
      <c r="BB200" s="19"/>
      <c r="BC200" s="9">
        <f t="shared" si="49"/>
        <v>0</v>
      </c>
      <c r="BD200" s="9">
        <f t="shared" si="50"/>
        <v>0</v>
      </c>
    </row>
    <row r="201" spans="1:56">
      <c r="A201" s="3"/>
      <c r="B201" s="19"/>
      <c r="C201" s="19"/>
      <c r="D201" s="19"/>
      <c r="E201" s="19"/>
      <c r="F201" s="19"/>
      <c r="G201" s="19"/>
      <c r="H201" s="19"/>
      <c r="I201" s="1">
        <v>184</v>
      </c>
      <c r="J201" s="9">
        <f t="shared" si="38"/>
        <v>0</v>
      </c>
      <c r="K201" s="9">
        <f t="shared" si="39"/>
        <v>0</v>
      </c>
      <c r="L201" s="9">
        <f t="shared" si="51"/>
        <v>0</v>
      </c>
      <c r="M201" s="9">
        <f t="shared" si="40"/>
        <v>0</v>
      </c>
      <c r="N201" s="19"/>
      <c r="O201" s="19"/>
      <c r="P201" s="19"/>
      <c r="Q201" s="19"/>
      <c r="R201" s="19"/>
      <c r="S201" s="19"/>
      <c r="T201" s="19"/>
      <c r="U201" s="19"/>
      <c r="V201" s="1">
        <v>184</v>
      </c>
      <c r="W201" s="9">
        <f t="shared" si="52"/>
        <v>0</v>
      </c>
      <c r="X201" s="9">
        <f t="shared" si="41"/>
        <v>0</v>
      </c>
      <c r="Y201" s="9">
        <f t="shared" si="53"/>
        <v>0</v>
      </c>
      <c r="Z201" s="9">
        <f t="shared" si="42"/>
        <v>0</v>
      </c>
      <c r="AA201" s="19"/>
      <c r="AB201" s="19"/>
      <c r="AC201" s="19"/>
      <c r="AD201" s="19"/>
      <c r="AE201" s="19"/>
      <c r="AF201" s="19"/>
      <c r="AG201" s="19"/>
      <c r="AH201" s="19"/>
      <c r="AI201" s="1">
        <v>184</v>
      </c>
      <c r="AJ201" s="9">
        <f t="shared" si="43"/>
        <v>0</v>
      </c>
      <c r="AK201" s="9">
        <f t="shared" si="36"/>
        <v>0</v>
      </c>
      <c r="AL201" s="9">
        <f t="shared" si="44"/>
        <v>0</v>
      </c>
      <c r="AM201" s="9">
        <f t="shared" si="45"/>
        <v>0</v>
      </c>
      <c r="AN201" s="19"/>
      <c r="AO201" s="19"/>
      <c r="AP201" s="19"/>
      <c r="AQ201" s="19"/>
      <c r="AR201" s="19"/>
      <c r="AS201" s="19"/>
      <c r="AT201" s="19"/>
      <c r="AU201" s="19"/>
      <c r="AV201" s="1">
        <v>184</v>
      </c>
      <c r="AW201" s="9">
        <f t="shared" si="46"/>
        <v>0</v>
      </c>
      <c r="AX201" s="9">
        <f t="shared" si="37"/>
        <v>0</v>
      </c>
      <c r="AY201" s="9">
        <f t="shared" si="47"/>
        <v>0</v>
      </c>
      <c r="AZ201" s="9">
        <f t="shared" si="48"/>
        <v>0</v>
      </c>
      <c r="BA201" s="19"/>
      <c r="BB201" s="19"/>
      <c r="BC201" s="9">
        <f t="shared" si="49"/>
        <v>0</v>
      </c>
      <c r="BD201" s="9">
        <f t="shared" si="50"/>
        <v>0</v>
      </c>
    </row>
    <row r="202" spans="1:56">
      <c r="A202" s="3"/>
      <c r="B202" s="19"/>
      <c r="C202" s="19"/>
      <c r="D202" s="19"/>
      <c r="E202" s="19"/>
      <c r="F202" s="19"/>
      <c r="G202" s="19"/>
      <c r="H202" s="19"/>
      <c r="I202" s="1">
        <v>185</v>
      </c>
      <c r="J202" s="9">
        <f t="shared" si="38"/>
        <v>0</v>
      </c>
      <c r="K202" s="9">
        <f t="shared" si="39"/>
        <v>0</v>
      </c>
      <c r="L202" s="9">
        <f t="shared" si="51"/>
        <v>0</v>
      </c>
      <c r="M202" s="9">
        <f t="shared" si="40"/>
        <v>0</v>
      </c>
      <c r="N202" s="19"/>
      <c r="O202" s="19"/>
      <c r="P202" s="19"/>
      <c r="Q202" s="19"/>
      <c r="R202" s="19"/>
      <c r="S202" s="19"/>
      <c r="T202" s="19"/>
      <c r="U202" s="19"/>
      <c r="V202" s="1">
        <v>185</v>
      </c>
      <c r="W202" s="9">
        <f t="shared" si="52"/>
        <v>0</v>
      </c>
      <c r="X202" s="9">
        <f t="shared" si="41"/>
        <v>0</v>
      </c>
      <c r="Y202" s="9">
        <f t="shared" si="53"/>
        <v>0</v>
      </c>
      <c r="Z202" s="9">
        <f t="shared" si="42"/>
        <v>0</v>
      </c>
      <c r="AA202" s="19"/>
      <c r="AB202" s="19"/>
      <c r="AC202" s="19"/>
      <c r="AD202" s="19"/>
      <c r="AE202" s="19"/>
      <c r="AF202" s="19"/>
      <c r="AG202" s="19"/>
      <c r="AH202" s="19"/>
      <c r="AI202" s="1">
        <v>185</v>
      </c>
      <c r="AJ202" s="9">
        <f t="shared" si="43"/>
        <v>0</v>
      </c>
      <c r="AK202" s="9">
        <f t="shared" si="36"/>
        <v>0</v>
      </c>
      <c r="AL202" s="9">
        <f t="shared" si="44"/>
        <v>0</v>
      </c>
      <c r="AM202" s="9">
        <f t="shared" si="45"/>
        <v>0</v>
      </c>
      <c r="AN202" s="19"/>
      <c r="AO202" s="19"/>
      <c r="AP202" s="19"/>
      <c r="AQ202" s="19"/>
      <c r="AR202" s="19"/>
      <c r="AS202" s="19"/>
      <c r="AT202" s="19"/>
      <c r="AU202" s="19"/>
      <c r="AV202" s="1">
        <v>185</v>
      </c>
      <c r="AW202" s="9">
        <f t="shared" si="46"/>
        <v>0</v>
      </c>
      <c r="AX202" s="9">
        <f t="shared" si="37"/>
        <v>0</v>
      </c>
      <c r="AY202" s="9">
        <f t="shared" si="47"/>
        <v>0</v>
      </c>
      <c r="AZ202" s="9">
        <f t="shared" si="48"/>
        <v>0</v>
      </c>
      <c r="BA202" s="19"/>
      <c r="BB202" s="19"/>
      <c r="BC202" s="9">
        <f t="shared" si="49"/>
        <v>0</v>
      </c>
      <c r="BD202" s="9">
        <f t="shared" si="50"/>
        <v>0</v>
      </c>
    </row>
    <row r="203" spans="1:56">
      <c r="A203" s="3"/>
      <c r="B203" s="19"/>
      <c r="C203" s="19"/>
      <c r="D203" s="19"/>
      <c r="E203" s="19"/>
      <c r="F203" s="19"/>
      <c r="G203" s="19"/>
      <c r="H203" s="19"/>
      <c r="I203" s="1">
        <v>186</v>
      </c>
      <c r="J203" s="9">
        <f t="shared" si="38"/>
        <v>0</v>
      </c>
      <c r="K203" s="9">
        <f t="shared" si="39"/>
        <v>0</v>
      </c>
      <c r="L203" s="9">
        <f t="shared" si="51"/>
        <v>0</v>
      </c>
      <c r="M203" s="9">
        <f t="shared" si="40"/>
        <v>0</v>
      </c>
      <c r="N203" s="19"/>
      <c r="O203" s="19"/>
      <c r="P203" s="19"/>
      <c r="Q203" s="19"/>
      <c r="R203" s="19"/>
      <c r="S203" s="19"/>
      <c r="T203" s="19"/>
      <c r="U203" s="19"/>
      <c r="V203" s="1">
        <v>186</v>
      </c>
      <c r="W203" s="9">
        <f t="shared" si="52"/>
        <v>0</v>
      </c>
      <c r="X203" s="9">
        <f t="shared" si="41"/>
        <v>0</v>
      </c>
      <c r="Y203" s="9">
        <f t="shared" si="53"/>
        <v>0</v>
      </c>
      <c r="Z203" s="9">
        <f t="shared" si="42"/>
        <v>0</v>
      </c>
      <c r="AA203" s="19"/>
      <c r="AB203" s="19"/>
      <c r="AC203" s="19"/>
      <c r="AD203" s="19"/>
      <c r="AE203" s="19"/>
      <c r="AF203" s="19"/>
      <c r="AG203" s="19"/>
      <c r="AH203" s="19"/>
      <c r="AI203" s="1">
        <v>186</v>
      </c>
      <c r="AJ203" s="9">
        <f t="shared" si="43"/>
        <v>0</v>
      </c>
      <c r="AK203" s="9">
        <f t="shared" si="36"/>
        <v>0</v>
      </c>
      <c r="AL203" s="9">
        <f t="shared" si="44"/>
        <v>0</v>
      </c>
      <c r="AM203" s="9">
        <f t="shared" si="45"/>
        <v>0</v>
      </c>
      <c r="AN203" s="19"/>
      <c r="AO203" s="19"/>
      <c r="AP203" s="19"/>
      <c r="AQ203" s="19"/>
      <c r="AR203" s="19"/>
      <c r="AS203" s="19"/>
      <c r="AT203" s="19"/>
      <c r="AU203" s="19"/>
      <c r="AV203" s="1">
        <v>186</v>
      </c>
      <c r="AW203" s="9">
        <f t="shared" si="46"/>
        <v>0</v>
      </c>
      <c r="AX203" s="9">
        <f t="shared" si="37"/>
        <v>0</v>
      </c>
      <c r="AY203" s="9">
        <f t="shared" si="47"/>
        <v>0</v>
      </c>
      <c r="AZ203" s="9">
        <f t="shared" si="48"/>
        <v>0</v>
      </c>
      <c r="BA203" s="19"/>
      <c r="BB203" s="19"/>
      <c r="BC203" s="9">
        <f t="shared" si="49"/>
        <v>0</v>
      </c>
      <c r="BD203" s="9">
        <f t="shared" si="50"/>
        <v>0</v>
      </c>
    </row>
    <row r="204" spans="1:56">
      <c r="A204" s="3"/>
      <c r="B204" s="19"/>
      <c r="C204" s="19"/>
      <c r="D204" s="19"/>
      <c r="E204" s="19"/>
      <c r="F204" s="19"/>
      <c r="G204" s="19"/>
      <c r="H204" s="19"/>
      <c r="I204" s="1">
        <v>187</v>
      </c>
      <c r="J204" s="9">
        <f t="shared" si="38"/>
        <v>0</v>
      </c>
      <c r="K204" s="9">
        <f t="shared" si="39"/>
        <v>0</v>
      </c>
      <c r="L204" s="9">
        <f t="shared" si="51"/>
        <v>0</v>
      </c>
      <c r="M204" s="9">
        <f t="shared" si="40"/>
        <v>0</v>
      </c>
      <c r="N204" s="19"/>
      <c r="O204" s="19"/>
      <c r="P204" s="19"/>
      <c r="Q204" s="19"/>
      <c r="R204" s="19"/>
      <c r="S204" s="19"/>
      <c r="T204" s="19"/>
      <c r="U204" s="19"/>
      <c r="V204" s="1">
        <v>187</v>
      </c>
      <c r="W204" s="9">
        <f t="shared" si="52"/>
        <v>0</v>
      </c>
      <c r="X204" s="9">
        <f t="shared" si="41"/>
        <v>0</v>
      </c>
      <c r="Y204" s="9">
        <f t="shared" si="53"/>
        <v>0</v>
      </c>
      <c r="Z204" s="9">
        <f t="shared" si="42"/>
        <v>0</v>
      </c>
      <c r="AA204" s="19"/>
      <c r="AB204" s="19"/>
      <c r="AC204" s="19"/>
      <c r="AD204" s="19"/>
      <c r="AE204" s="19"/>
      <c r="AF204" s="19"/>
      <c r="AG204" s="19"/>
      <c r="AH204" s="19"/>
      <c r="AI204" s="1">
        <v>187</v>
      </c>
      <c r="AJ204" s="9">
        <f t="shared" si="43"/>
        <v>0</v>
      </c>
      <c r="AK204" s="9">
        <f t="shared" si="36"/>
        <v>0</v>
      </c>
      <c r="AL204" s="9">
        <f t="shared" si="44"/>
        <v>0</v>
      </c>
      <c r="AM204" s="9">
        <f t="shared" si="45"/>
        <v>0</v>
      </c>
      <c r="AN204" s="19"/>
      <c r="AO204" s="19"/>
      <c r="AP204" s="19"/>
      <c r="AQ204" s="19"/>
      <c r="AR204" s="19"/>
      <c r="AS204" s="19"/>
      <c r="AT204" s="19"/>
      <c r="AU204" s="19"/>
      <c r="AV204" s="1">
        <v>187</v>
      </c>
      <c r="AW204" s="9">
        <f t="shared" si="46"/>
        <v>0</v>
      </c>
      <c r="AX204" s="9">
        <f t="shared" si="37"/>
        <v>0</v>
      </c>
      <c r="AY204" s="9">
        <f t="shared" si="47"/>
        <v>0</v>
      </c>
      <c r="AZ204" s="9">
        <f t="shared" si="48"/>
        <v>0</v>
      </c>
      <c r="BA204" s="19"/>
      <c r="BB204" s="19"/>
      <c r="BC204" s="9">
        <f t="shared" si="49"/>
        <v>0</v>
      </c>
      <c r="BD204" s="9">
        <f t="shared" si="50"/>
        <v>0</v>
      </c>
    </row>
    <row r="205" spans="1:56">
      <c r="A205" s="3"/>
      <c r="B205" s="19"/>
      <c r="C205" s="19"/>
      <c r="D205" s="19"/>
      <c r="E205" s="19"/>
      <c r="F205" s="19"/>
      <c r="G205" s="19"/>
      <c r="H205" s="19"/>
      <c r="I205" s="1">
        <v>188</v>
      </c>
      <c r="J205" s="9">
        <f t="shared" si="38"/>
        <v>0</v>
      </c>
      <c r="K205" s="9">
        <f t="shared" si="39"/>
        <v>0</v>
      </c>
      <c r="L205" s="9">
        <f t="shared" si="51"/>
        <v>0</v>
      </c>
      <c r="M205" s="9">
        <f t="shared" si="40"/>
        <v>0</v>
      </c>
      <c r="N205" s="19"/>
      <c r="O205" s="19"/>
      <c r="P205" s="19"/>
      <c r="Q205" s="19"/>
      <c r="R205" s="19"/>
      <c r="S205" s="19"/>
      <c r="T205" s="19"/>
      <c r="U205" s="19"/>
      <c r="V205" s="1">
        <v>188</v>
      </c>
      <c r="W205" s="9">
        <f t="shared" si="52"/>
        <v>0</v>
      </c>
      <c r="X205" s="9">
        <f t="shared" si="41"/>
        <v>0</v>
      </c>
      <c r="Y205" s="9">
        <f t="shared" si="53"/>
        <v>0</v>
      </c>
      <c r="Z205" s="9">
        <f t="shared" si="42"/>
        <v>0</v>
      </c>
      <c r="AA205" s="19"/>
      <c r="AB205" s="19"/>
      <c r="AC205" s="19"/>
      <c r="AD205" s="19"/>
      <c r="AE205" s="19"/>
      <c r="AF205" s="19"/>
      <c r="AG205" s="19"/>
      <c r="AH205" s="19"/>
      <c r="AI205" s="1">
        <v>188</v>
      </c>
      <c r="AJ205" s="9">
        <f t="shared" si="43"/>
        <v>0</v>
      </c>
      <c r="AK205" s="9">
        <f t="shared" si="36"/>
        <v>0</v>
      </c>
      <c r="AL205" s="9">
        <f t="shared" si="44"/>
        <v>0</v>
      </c>
      <c r="AM205" s="9">
        <f t="shared" si="45"/>
        <v>0</v>
      </c>
      <c r="AN205" s="19"/>
      <c r="AO205" s="19"/>
      <c r="AP205" s="19"/>
      <c r="AQ205" s="19"/>
      <c r="AR205" s="19"/>
      <c r="AS205" s="19"/>
      <c r="AT205" s="19"/>
      <c r="AU205" s="19"/>
      <c r="AV205" s="1">
        <v>188</v>
      </c>
      <c r="AW205" s="9">
        <f t="shared" si="46"/>
        <v>0</v>
      </c>
      <c r="AX205" s="9">
        <f t="shared" si="37"/>
        <v>0</v>
      </c>
      <c r="AY205" s="9">
        <f t="shared" si="47"/>
        <v>0</v>
      </c>
      <c r="AZ205" s="9">
        <f t="shared" si="48"/>
        <v>0</v>
      </c>
      <c r="BA205" s="19"/>
      <c r="BB205" s="19"/>
      <c r="BC205" s="9">
        <f t="shared" si="49"/>
        <v>0</v>
      </c>
      <c r="BD205" s="9">
        <f t="shared" si="50"/>
        <v>0</v>
      </c>
    </row>
    <row r="206" spans="1:56">
      <c r="A206" s="3"/>
      <c r="B206" s="19"/>
      <c r="C206" s="19"/>
      <c r="D206" s="19"/>
      <c r="E206" s="19"/>
      <c r="F206" s="19"/>
      <c r="G206" s="19"/>
      <c r="H206" s="19"/>
      <c r="I206" s="1">
        <v>189</v>
      </c>
      <c r="J206" s="9">
        <f t="shared" si="38"/>
        <v>0</v>
      </c>
      <c r="K206" s="9">
        <f t="shared" si="39"/>
        <v>0</v>
      </c>
      <c r="L206" s="9">
        <f t="shared" si="51"/>
        <v>0</v>
      </c>
      <c r="M206" s="9">
        <f t="shared" si="40"/>
        <v>0</v>
      </c>
      <c r="N206" s="19"/>
      <c r="O206" s="19"/>
      <c r="P206" s="19"/>
      <c r="Q206" s="19"/>
      <c r="R206" s="19"/>
      <c r="S206" s="19"/>
      <c r="T206" s="19"/>
      <c r="U206" s="19"/>
      <c r="V206" s="1">
        <v>189</v>
      </c>
      <c r="W206" s="9">
        <f t="shared" si="52"/>
        <v>0</v>
      </c>
      <c r="X206" s="9">
        <f t="shared" si="41"/>
        <v>0</v>
      </c>
      <c r="Y206" s="9">
        <f t="shared" si="53"/>
        <v>0</v>
      </c>
      <c r="Z206" s="9">
        <f t="shared" si="42"/>
        <v>0</v>
      </c>
      <c r="AA206" s="19"/>
      <c r="AB206" s="19"/>
      <c r="AC206" s="19"/>
      <c r="AD206" s="19"/>
      <c r="AE206" s="19"/>
      <c r="AF206" s="19"/>
      <c r="AG206" s="19"/>
      <c r="AH206" s="19"/>
      <c r="AI206" s="1">
        <v>189</v>
      </c>
      <c r="AJ206" s="9">
        <f t="shared" si="43"/>
        <v>0</v>
      </c>
      <c r="AK206" s="9">
        <f t="shared" si="36"/>
        <v>0</v>
      </c>
      <c r="AL206" s="9">
        <f t="shared" si="44"/>
        <v>0</v>
      </c>
      <c r="AM206" s="9">
        <f t="shared" si="45"/>
        <v>0</v>
      </c>
      <c r="AN206" s="19"/>
      <c r="AO206" s="19"/>
      <c r="AP206" s="19"/>
      <c r="AQ206" s="19"/>
      <c r="AR206" s="19"/>
      <c r="AS206" s="19"/>
      <c r="AT206" s="19"/>
      <c r="AU206" s="19"/>
      <c r="AV206" s="1">
        <v>189</v>
      </c>
      <c r="AW206" s="9">
        <f t="shared" si="46"/>
        <v>0</v>
      </c>
      <c r="AX206" s="9">
        <f t="shared" si="37"/>
        <v>0</v>
      </c>
      <c r="AY206" s="9">
        <f t="shared" si="47"/>
        <v>0</v>
      </c>
      <c r="AZ206" s="9">
        <f t="shared" si="48"/>
        <v>0</v>
      </c>
      <c r="BA206" s="19"/>
      <c r="BB206" s="19"/>
      <c r="BC206" s="9">
        <f t="shared" si="49"/>
        <v>0</v>
      </c>
      <c r="BD206" s="9">
        <f t="shared" si="50"/>
        <v>0</v>
      </c>
    </row>
    <row r="207" spans="1:56">
      <c r="A207" s="3"/>
      <c r="B207" s="19"/>
      <c r="C207" s="19"/>
      <c r="D207" s="19"/>
      <c r="E207" s="19"/>
      <c r="F207" s="19"/>
      <c r="G207" s="19"/>
      <c r="H207" s="19"/>
      <c r="I207" s="1">
        <v>190</v>
      </c>
      <c r="J207" s="9">
        <f t="shared" si="38"/>
        <v>0</v>
      </c>
      <c r="K207" s="9">
        <f t="shared" si="39"/>
        <v>0</v>
      </c>
      <c r="L207" s="9">
        <f t="shared" si="51"/>
        <v>0</v>
      </c>
      <c r="M207" s="9">
        <f t="shared" si="40"/>
        <v>0</v>
      </c>
      <c r="N207" s="19"/>
      <c r="O207" s="19"/>
      <c r="P207" s="19"/>
      <c r="Q207" s="19"/>
      <c r="R207" s="19"/>
      <c r="S207" s="19"/>
      <c r="T207" s="19"/>
      <c r="U207" s="19"/>
      <c r="V207" s="1">
        <v>190</v>
      </c>
      <c r="W207" s="9">
        <f t="shared" si="52"/>
        <v>0</v>
      </c>
      <c r="X207" s="9">
        <f t="shared" si="41"/>
        <v>0</v>
      </c>
      <c r="Y207" s="9">
        <f t="shared" si="53"/>
        <v>0</v>
      </c>
      <c r="Z207" s="9">
        <f t="shared" si="42"/>
        <v>0</v>
      </c>
      <c r="AA207" s="19"/>
      <c r="AB207" s="19"/>
      <c r="AC207" s="19"/>
      <c r="AD207" s="19"/>
      <c r="AE207" s="19"/>
      <c r="AF207" s="19"/>
      <c r="AG207" s="19"/>
      <c r="AH207" s="19"/>
      <c r="AI207" s="1">
        <v>190</v>
      </c>
      <c r="AJ207" s="9">
        <f t="shared" si="43"/>
        <v>0</v>
      </c>
      <c r="AK207" s="9">
        <f t="shared" si="36"/>
        <v>0</v>
      </c>
      <c r="AL207" s="9">
        <f t="shared" si="44"/>
        <v>0</v>
      </c>
      <c r="AM207" s="9">
        <f t="shared" si="45"/>
        <v>0</v>
      </c>
      <c r="AN207" s="19"/>
      <c r="AO207" s="19"/>
      <c r="AP207" s="19"/>
      <c r="AQ207" s="19"/>
      <c r="AR207" s="19"/>
      <c r="AS207" s="19"/>
      <c r="AT207" s="19"/>
      <c r="AU207" s="19"/>
      <c r="AV207" s="1">
        <v>190</v>
      </c>
      <c r="AW207" s="9">
        <f t="shared" si="46"/>
        <v>0</v>
      </c>
      <c r="AX207" s="9">
        <f t="shared" si="37"/>
        <v>0</v>
      </c>
      <c r="AY207" s="9">
        <f t="shared" si="47"/>
        <v>0</v>
      </c>
      <c r="AZ207" s="9">
        <f t="shared" si="48"/>
        <v>0</v>
      </c>
      <c r="BA207" s="19"/>
      <c r="BB207" s="19"/>
      <c r="BC207" s="9">
        <f t="shared" si="49"/>
        <v>0</v>
      </c>
      <c r="BD207" s="9">
        <f t="shared" si="50"/>
        <v>0</v>
      </c>
    </row>
    <row r="208" spans="1:56">
      <c r="A208" s="3"/>
      <c r="B208" s="19"/>
      <c r="C208" s="19"/>
      <c r="D208" s="19"/>
      <c r="E208" s="19"/>
      <c r="F208" s="19"/>
      <c r="G208" s="19"/>
      <c r="H208" s="19"/>
      <c r="I208" s="1">
        <v>191</v>
      </c>
      <c r="J208" s="9">
        <f t="shared" si="38"/>
        <v>0</v>
      </c>
      <c r="K208" s="9">
        <f t="shared" si="39"/>
        <v>0</v>
      </c>
      <c r="L208" s="9">
        <f t="shared" si="51"/>
        <v>0</v>
      </c>
      <c r="M208" s="9">
        <f t="shared" si="40"/>
        <v>0</v>
      </c>
      <c r="N208" s="19"/>
      <c r="O208" s="19"/>
      <c r="P208" s="19"/>
      <c r="Q208" s="19"/>
      <c r="R208" s="19"/>
      <c r="S208" s="19"/>
      <c r="T208" s="19"/>
      <c r="U208" s="19"/>
      <c r="V208" s="1">
        <v>191</v>
      </c>
      <c r="W208" s="9">
        <f t="shared" si="52"/>
        <v>0</v>
      </c>
      <c r="X208" s="9">
        <f t="shared" si="41"/>
        <v>0</v>
      </c>
      <c r="Y208" s="9">
        <f t="shared" si="53"/>
        <v>0</v>
      </c>
      <c r="Z208" s="9">
        <f t="shared" si="42"/>
        <v>0</v>
      </c>
      <c r="AA208" s="19"/>
      <c r="AB208" s="19"/>
      <c r="AC208" s="19"/>
      <c r="AD208" s="19"/>
      <c r="AE208" s="19"/>
      <c r="AF208" s="19"/>
      <c r="AG208" s="19"/>
      <c r="AH208" s="19"/>
      <c r="AI208" s="1">
        <v>191</v>
      </c>
      <c r="AJ208" s="9">
        <f t="shared" si="43"/>
        <v>0</v>
      </c>
      <c r="AK208" s="9">
        <f t="shared" si="36"/>
        <v>0</v>
      </c>
      <c r="AL208" s="9">
        <f t="shared" si="44"/>
        <v>0</v>
      </c>
      <c r="AM208" s="9">
        <f t="shared" si="45"/>
        <v>0</v>
      </c>
      <c r="AN208" s="19"/>
      <c r="AO208" s="19"/>
      <c r="AP208" s="19"/>
      <c r="AQ208" s="19"/>
      <c r="AR208" s="19"/>
      <c r="AS208" s="19"/>
      <c r="AT208" s="19"/>
      <c r="AU208" s="19"/>
      <c r="AV208" s="1">
        <v>191</v>
      </c>
      <c r="AW208" s="9">
        <f t="shared" si="46"/>
        <v>0</v>
      </c>
      <c r="AX208" s="9">
        <f t="shared" si="37"/>
        <v>0</v>
      </c>
      <c r="AY208" s="9">
        <f t="shared" si="47"/>
        <v>0</v>
      </c>
      <c r="AZ208" s="9">
        <f t="shared" si="48"/>
        <v>0</v>
      </c>
      <c r="BA208" s="19"/>
      <c r="BB208" s="19"/>
      <c r="BC208" s="9">
        <f t="shared" si="49"/>
        <v>0</v>
      </c>
      <c r="BD208" s="9">
        <f t="shared" si="50"/>
        <v>0</v>
      </c>
    </row>
    <row r="209" spans="1:56">
      <c r="A209" s="3"/>
      <c r="B209" s="19"/>
      <c r="C209" s="19"/>
      <c r="D209" s="19"/>
      <c r="E209" s="19"/>
      <c r="F209" s="19"/>
      <c r="G209" s="19"/>
      <c r="H209" s="19"/>
      <c r="I209" s="1">
        <v>192</v>
      </c>
      <c r="J209" s="9">
        <f t="shared" si="38"/>
        <v>0</v>
      </c>
      <c r="K209" s="9">
        <f t="shared" si="39"/>
        <v>0</v>
      </c>
      <c r="L209" s="9">
        <f t="shared" si="51"/>
        <v>0</v>
      </c>
      <c r="M209" s="9">
        <f t="shared" si="40"/>
        <v>0</v>
      </c>
      <c r="N209" s="19"/>
      <c r="O209" s="19"/>
      <c r="P209" s="19"/>
      <c r="Q209" s="19"/>
      <c r="R209" s="19"/>
      <c r="S209" s="19"/>
      <c r="T209" s="19"/>
      <c r="U209" s="19"/>
      <c r="V209" s="1">
        <v>192</v>
      </c>
      <c r="W209" s="9">
        <f t="shared" si="52"/>
        <v>0</v>
      </c>
      <c r="X209" s="9">
        <f t="shared" si="41"/>
        <v>0</v>
      </c>
      <c r="Y209" s="9">
        <f t="shared" si="53"/>
        <v>0</v>
      </c>
      <c r="Z209" s="9">
        <f t="shared" si="42"/>
        <v>0</v>
      </c>
      <c r="AA209" s="19"/>
      <c r="AB209" s="19"/>
      <c r="AC209" s="19"/>
      <c r="AD209" s="19"/>
      <c r="AE209" s="19"/>
      <c r="AF209" s="19"/>
      <c r="AG209" s="19"/>
      <c r="AH209" s="19"/>
      <c r="AI209" s="1">
        <v>192</v>
      </c>
      <c r="AJ209" s="9">
        <f t="shared" si="43"/>
        <v>0</v>
      </c>
      <c r="AK209" s="9">
        <f t="shared" si="36"/>
        <v>0</v>
      </c>
      <c r="AL209" s="9">
        <f t="shared" si="44"/>
        <v>0</v>
      </c>
      <c r="AM209" s="9">
        <f t="shared" si="45"/>
        <v>0</v>
      </c>
      <c r="AN209" s="19"/>
      <c r="AO209" s="19"/>
      <c r="AP209" s="19"/>
      <c r="AQ209" s="19"/>
      <c r="AR209" s="19"/>
      <c r="AS209" s="19"/>
      <c r="AT209" s="19"/>
      <c r="AU209" s="19"/>
      <c r="AV209" s="1">
        <v>192</v>
      </c>
      <c r="AW209" s="9">
        <f t="shared" si="46"/>
        <v>0</v>
      </c>
      <c r="AX209" s="9">
        <f t="shared" si="37"/>
        <v>0</v>
      </c>
      <c r="AY209" s="9">
        <f t="shared" si="47"/>
        <v>0</v>
      </c>
      <c r="AZ209" s="9">
        <f t="shared" si="48"/>
        <v>0</v>
      </c>
      <c r="BA209" s="19"/>
      <c r="BB209" s="19"/>
      <c r="BC209" s="9">
        <f t="shared" si="49"/>
        <v>0</v>
      </c>
      <c r="BD209" s="9">
        <f t="shared" si="50"/>
        <v>0</v>
      </c>
    </row>
    <row r="210" spans="1:56">
      <c r="A210" s="3"/>
      <c r="B210" s="19"/>
      <c r="C210" s="19"/>
      <c r="D210" s="19"/>
      <c r="E210" s="19"/>
      <c r="F210" s="19"/>
      <c r="G210" s="19"/>
      <c r="H210" s="19"/>
      <c r="I210" s="1">
        <v>193</v>
      </c>
      <c r="J210" s="9">
        <f t="shared" si="38"/>
        <v>0</v>
      </c>
      <c r="K210" s="9">
        <f t="shared" si="39"/>
        <v>0</v>
      </c>
      <c r="L210" s="9">
        <f t="shared" si="51"/>
        <v>0</v>
      </c>
      <c r="M210" s="9">
        <f t="shared" si="40"/>
        <v>0</v>
      </c>
      <c r="N210" s="19"/>
      <c r="O210" s="19"/>
      <c r="P210" s="19"/>
      <c r="Q210" s="19"/>
      <c r="R210" s="19"/>
      <c r="S210" s="19"/>
      <c r="T210" s="19"/>
      <c r="U210" s="19"/>
      <c r="V210" s="1">
        <v>193</v>
      </c>
      <c r="W210" s="9">
        <f t="shared" si="52"/>
        <v>0</v>
      </c>
      <c r="X210" s="9">
        <f t="shared" si="41"/>
        <v>0</v>
      </c>
      <c r="Y210" s="9">
        <f t="shared" si="53"/>
        <v>0</v>
      </c>
      <c r="Z210" s="9">
        <f t="shared" si="42"/>
        <v>0</v>
      </c>
      <c r="AA210" s="19"/>
      <c r="AB210" s="19"/>
      <c r="AC210" s="19"/>
      <c r="AD210" s="19"/>
      <c r="AE210" s="19"/>
      <c r="AF210" s="19"/>
      <c r="AG210" s="19"/>
      <c r="AH210" s="19"/>
      <c r="AI210" s="1">
        <v>193</v>
      </c>
      <c r="AJ210" s="9">
        <f t="shared" si="43"/>
        <v>0</v>
      </c>
      <c r="AK210" s="9">
        <f t="shared" ref="AK210:AK273" si="54">AM209*$AC$24</f>
        <v>0</v>
      </c>
      <c r="AL210" s="9">
        <f t="shared" si="44"/>
        <v>0</v>
      </c>
      <c r="AM210" s="9">
        <f t="shared" si="45"/>
        <v>0</v>
      </c>
      <c r="AN210" s="19"/>
      <c r="AO210" s="19"/>
      <c r="AP210" s="19"/>
      <c r="AQ210" s="19"/>
      <c r="AR210" s="19"/>
      <c r="AS210" s="19"/>
      <c r="AT210" s="19"/>
      <c r="AU210" s="19"/>
      <c r="AV210" s="1">
        <v>193</v>
      </c>
      <c r="AW210" s="9">
        <f t="shared" si="46"/>
        <v>0</v>
      </c>
      <c r="AX210" s="9">
        <f t="shared" ref="AX210:AX273" si="55">AZ209*$AP$24</f>
        <v>0</v>
      </c>
      <c r="AY210" s="9">
        <f t="shared" si="47"/>
        <v>0</v>
      </c>
      <c r="AZ210" s="9">
        <f t="shared" si="48"/>
        <v>0</v>
      </c>
      <c r="BA210" s="19"/>
      <c r="BB210" s="19"/>
      <c r="BC210" s="9">
        <f t="shared" si="49"/>
        <v>0</v>
      </c>
      <c r="BD210" s="9">
        <f t="shared" si="50"/>
        <v>0</v>
      </c>
    </row>
    <row r="211" spans="1:56">
      <c r="A211" s="3"/>
      <c r="B211" s="19"/>
      <c r="C211" s="19"/>
      <c r="D211" s="19"/>
      <c r="E211" s="19"/>
      <c r="F211" s="19"/>
      <c r="G211" s="19"/>
      <c r="H211" s="19"/>
      <c r="I211" s="1">
        <v>194</v>
      </c>
      <c r="J211" s="9">
        <f t="shared" ref="J211:J274" si="56">IF(I211&gt;$E$16,0,$C$17)</f>
        <v>0</v>
      </c>
      <c r="K211" s="9">
        <f t="shared" ref="K211:K274" si="57">M210*$C$24</f>
        <v>0</v>
      </c>
      <c r="L211" s="9">
        <f t="shared" si="51"/>
        <v>0</v>
      </c>
      <c r="M211" s="9">
        <f t="shared" ref="M211:M274" si="58">M210-L211</f>
        <v>0</v>
      </c>
      <c r="N211" s="19"/>
      <c r="O211" s="19"/>
      <c r="P211" s="19"/>
      <c r="Q211" s="19"/>
      <c r="R211" s="19"/>
      <c r="S211" s="19"/>
      <c r="T211" s="19"/>
      <c r="U211" s="19"/>
      <c r="V211" s="1">
        <v>194</v>
      </c>
      <c r="W211" s="9">
        <f t="shared" si="52"/>
        <v>0</v>
      </c>
      <c r="X211" s="9">
        <f t="shared" ref="X211:X274" si="59">Z210*$P$24</f>
        <v>0</v>
      </c>
      <c r="Y211" s="9">
        <f t="shared" si="53"/>
        <v>0</v>
      </c>
      <c r="Z211" s="9">
        <f t="shared" ref="Z211:Z274" si="60">Z210-Y211</f>
        <v>0</v>
      </c>
      <c r="AA211" s="19"/>
      <c r="AB211" s="19"/>
      <c r="AC211" s="19"/>
      <c r="AD211" s="19"/>
      <c r="AE211" s="19"/>
      <c r="AF211" s="19"/>
      <c r="AG211" s="19"/>
      <c r="AH211" s="19"/>
      <c r="AI211" s="1">
        <v>194</v>
      </c>
      <c r="AJ211" s="9">
        <f t="shared" ref="AJ211:AJ274" si="61">IF(AI211&gt;$AE$16,0,$AC$17)</f>
        <v>0</v>
      </c>
      <c r="AK211" s="9">
        <f t="shared" si="54"/>
        <v>0</v>
      </c>
      <c r="AL211" s="9">
        <f t="shared" ref="AL211:AL274" si="62">AJ211-AK211</f>
        <v>0</v>
      </c>
      <c r="AM211" s="9">
        <f t="shared" ref="AM211:AM274" si="63">AM210-AL211</f>
        <v>0</v>
      </c>
      <c r="AN211" s="19"/>
      <c r="AO211" s="19"/>
      <c r="AP211" s="19"/>
      <c r="AQ211" s="19"/>
      <c r="AR211" s="19"/>
      <c r="AS211" s="19"/>
      <c r="AT211" s="19"/>
      <c r="AU211" s="19"/>
      <c r="AV211" s="1">
        <v>194</v>
      </c>
      <c r="AW211" s="9">
        <f t="shared" ref="AW211:AW274" si="64">IF(AV211&gt;$AR$16,0,$AP$17)</f>
        <v>0</v>
      </c>
      <c r="AX211" s="9">
        <f t="shared" si="55"/>
        <v>0</v>
      </c>
      <c r="AY211" s="9">
        <f t="shared" ref="AY211:AY274" si="65">AW211-AX211</f>
        <v>0</v>
      </c>
      <c r="AZ211" s="9">
        <f t="shared" ref="AZ211:AZ274" si="66">AZ210-AY211</f>
        <v>0</v>
      </c>
      <c r="BA211" s="19"/>
      <c r="BB211" s="19"/>
      <c r="BC211" s="9">
        <f t="shared" ref="BC211:BC274" si="67">AX211-AK211</f>
        <v>0</v>
      </c>
      <c r="BD211" s="9">
        <f t="shared" ref="BD211:BD274" si="68">BC211/(1+$G$12/12)^AV211</f>
        <v>0</v>
      </c>
    </row>
    <row r="212" spans="1:56">
      <c r="A212" s="3"/>
      <c r="B212" s="19"/>
      <c r="C212" s="19"/>
      <c r="D212" s="19"/>
      <c r="E212" s="19"/>
      <c r="F212" s="19"/>
      <c r="G212" s="19"/>
      <c r="H212" s="19"/>
      <c r="I212" s="1">
        <v>195</v>
      </c>
      <c r="J212" s="9">
        <f t="shared" si="56"/>
        <v>0</v>
      </c>
      <c r="K212" s="9">
        <f t="shared" si="57"/>
        <v>0</v>
      </c>
      <c r="L212" s="9">
        <f t="shared" ref="L212:L275" si="69">J212-K212</f>
        <v>0</v>
      </c>
      <c r="M212" s="9">
        <f t="shared" si="58"/>
        <v>0</v>
      </c>
      <c r="N212" s="19"/>
      <c r="O212" s="19"/>
      <c r="P212" s="19"/>
      <c r="Q212" s="19"/>
      <c r="R212" s="19"/>
      <c r="S212" s="19"/>
      <c r="T212" s="19"/>
      <c r="U212" s="19"/>
      <c r="V212" s="1">
        <v>195</v>
      </c>
      <c r="W212" s="9">
        <f t="shared" ref="W212:W275" si="70">IF(V212&gt;MAX($R$16,$AE$16),0,$P$17)</f>
        <v>0</v>
      </c>
      <c r="X212" s="9">
        <f t="shared" si="59"/>
        <v>0</v>
      </c>
      <c r="Y212" s="9">
        <f t="shared" ref="Y212:Y275" si="71">W212-X212</f>
        <v>0</v>
      </c>
      <c r="Z212" s="9">
        <f t="shared" si="60"/>
        <v>0</v>
      </c>
      <c r="AA212" s="19"/>
      <c r="AB212" s="19"/>
      <c r="AC212" s="19"/>
      <c r="AD212" s="19"/>
      <c r="AE212" s="19"/>
      <c r="AF212" s="19"/>
      <c r="AG212" s="19"/>
      <c r="AH212" s="19"/>
      <c r="AI212" s="1">
        <v>195</v>
      </c>
      <c r="AJ212" s="9">
        <f t="shared" si="61"/>
        <v>0</v>
      </c>
      <c r="AK212" s="9">
        <f t="shared" si="54"/>
        <v>0</v>
      </c>
      <c r="AL212" s="9">
        <f t="shared" si="62"/>
        <v>0</v>
      </c>
      <c r="AM212" s="9">
        <f t="shared" si="63"/>
        <v>0</v>
      </c>
      <c r="AN212" s="19"/>
      <c r="AO212" s="19"/>
      <c r="AP212" s="19"/>
      <c r="AQ212" s="19"/>
      <c r="AR212" s="19"/>
      <c r="AS212" s="19"/>
      <c r="AT212" s="19"/>
      <c r="AU212" s="19"/>
      <c r="AV212" s="1">
        <v>195</v>
      </c>
      <c r="AW212" s="9">
        <f t="shared" si="64"/>
        <v>0</v>
      </c>
      <c r="AX212" s="9">
        <f t="shared" si="55"/>
        <v>0</v>
      </c>
      <c r="AY212" s="9">
        <f t="shared" si="65"/>
        <v>0</v>
      </c>
      <c r="AZ212" s="9">
        <f t="shared" si="66"/>
        <v>0</v>
      </c>
      <c r="BA212" s="19"/>
      <c r="BB212" s="19"/>
      <c r="BC212" s="9">
        <f t="shared" si="67"/>
        <v>0</v>
      </c>
      <c r="BD212" s="9">
        <f t="shared" si="68"/>
        <v>0</v>
      </c>
    </row>
    <row r="213" spans="1:56">
      <c r="A213" s="3"/>
      <c r="B213" s="19"/>
      <c r="C213" s="19"/>
      <c r="D213" s="19"/>
      <c r="E213" s="19"/>
      <c r="F213" s="19"/>
      <c r="G213" s="19"/>
      <c r="H213" s="19"/>
      <c r="I213" s="1">
        <v>196</v>
      </c>
      <c r="J213" s="9">
        <f t="shared" si="56"/>
        <v>0</v>
      </c>
      <c r="K213" s="9">
        <f t="shared" si="57"/>
        <v>0</v>
      </c>
      <c r="L213" s="9">
        <f t="shared" si="69"/>
        <v>0</v>
      </c>
      <c r="M213" s="9">
        <f t="shared" si="58"/>
        <v>0</v>
      </c>
      <c r="N213" s="19"/>
      <c r="O213" s="19"/>
      <c r="P213" s="19"/>
      <c r="Q213" s="19"/>
      <c r="R213" s="19"/>
      <c r="S213" s="19"/>
      <c r="T213" s="19"/>
      <c r="U213" s="19"/>
      <c r="V213" s="1">
        <v>196</v>
      </c>
      <c r="W213" s="9">
        <f t="shared" si="70"/>
        <v>0</v>
      </c>
      <c r="X213" s="9">
        <f t="shared" si="59"/>
        <v>0</v>
      </c>
      <c r="Y213" s="9">
        <f t="shared" si="71"/>
        <v>0</v>
      </c>
      <c r="Z213" s="9">
        <f t="shared" si="60"/>
        <v>0</v>
      </c>
      <c r="AA213" s="19"/>
      <c r="AB213" s="19"/>
      <c r="AC213" s="19"/>
      <c r="AD213" s="19"/>
      <c r="AE213" s="19"/>
      <c r="AF213" s="19"/>
      <c r="AG213" s="19"/>
      <c r="AH213" s="19"/>
      <c r="AI213" s="1">
        <v>196</v>
      </c>
      <c r="AJ213" s="9">
        <f t="shared" si="61"/>
        <v>0</v>
      </c>
      <c r="AK213" s="9">
        <f t="shared" si="54"/>
        <v>0</v>
      </c>
      <c r="AL213" s="9">
        <f t="shared" si="62"/>
        <v>0</v>
      </c>
      <c r="AM213" s="9">
        <f t="shared" si="63"/>
        <v>0</v>
      </c>
      <c r="AN213" s="19"/>
      <c r="AO213" s="19"/>
      <c r="AP213" s="19"/>
      <c r="AQ213" s="19"/>
      <c r="AR213" s="19"/>
      <c r="AS213" s="19"/>
      <c r="AT213" s="19"/>
      <c r="AU213" s="19"/>
      <c r="AV213" s="1">
        <v>196</v>
      </c>
      <c r="AW213" s="9">
        <f t="shared" si="64"/>
        <v>0</v>
      </c>
      <c r="AX213" s="9">
        <f t="shared" si="55"/>
        <v>0</v>
      </c>
      <c r="AY213" s="9">
        <f t="shared" si="65"/>
        <v>0</v>
      </c>
      <c r="AZ213" s="9">
        <f t="shared" si="66"/>
        <v>0</v>
      </c>
      <c r="BA213" s="19"/>
      <c r="BB213" s="19"/>
      <c r="BC213" s="9">
        <f t="shared" si="67"/>
        <v>0</v>
      </c>
      <c r="BD213" s="9">
        <f t="shared" si="68"/>
        <v>0</v>
      </c>
    </row>
    <row r="214" spans="1:56">
      <c r="A214" s="3"/>
      <c r="B214" s="19"/>
      <c r="C214" s="19"/>
      <c r="D214" s="19"/>
      <c r="E214" s="19"/>
      <c r="F214" s="19"/>
      <c r="G214" s="19"/>
      <c r="H214" s="19"/>
      <c r="I214" s="1">
        <v>197</v>
      </c>
      <c r="J214" s="9">
        <f t="shared" si="56"/>
        <v>0</v>
      </c>
      <c r="K214" s="9">
        <f t="shared" si="57"/>
        <v>0</v>
      </c>
      <c r="L214" s="9">
        <f t="shared" si="69"/>
        <v>0</v>
      </c>
      <c r="M214" s="9">
        <f t="shared" si="58"/>
        <v>0</v>
      </c>
      <c r="N214" s="19"/>
      <c r="O214" s="19"/>
      <c r="P214" s="19"/>
      <c r="Q214" s="19"/>
      <c r="R214" s="19"/>
      <c r="S214" s="19"/>
      <c r="T214" s="19"/>
      <c r="U214" s="19"/>
      <c r="V214" s="1">
        <v>197</v>
      </c>
      <c r="W214" s="9">
        <f t="shared" si="70"/>
        <v>0</v>
      </c>
      <c r="X214" s="9">
        <f t="shared" si="59"/>
        <v>0</v>
      </c>
      <c r="Y214" s="9">
        <f t="shared" si="71"/>
        <v>0</v>
      </c>
      <c r="Z214" s="9">
        <f t="shared" si="60"/>
        <v>0</v>
      </c>
      <c r="AA214" s="19"/>
      <c r="AB214" s="19"/>
      <c r="AC214" s="19"/>
      <c r="AD214" s="19"/>
      <c r="AE214" s="19"/>
      <c r="AF214" s="19"/>
      <c r="AG214" s="19"/>
      <c r="AH214" s="19"/>
      <c r="AI214" s="1">
        <v>197</v>
      </c>
      <c r="AJ214" s="9">
        <f t="shared" si="61"/>
        <v>0</v>
      </c>
      <c r="AK214" s="9">
        <f t="shared" si="54"/>
        <v>0</v>
      </c>
      <c r="AL214" s="9">
        <f t="shared" si="62"/>
        <v>0</v>
      </c>
      <c r="AM214" s="9">
        <f t="shared" si="63"/>
        <v>0</v>
      </c>
      <c r="AN214" s="19"/>
      <c r="AO214" s="19"/>
      <c r="AP214" s="19"/>
      <c r="AQ214" s="19"/>
      <c r="AR214" s="19"/>
      <c r="AS214" s="19"/>
      <c r="AT214" s="19"/>
      <c r="AU214" s="19"/>
      <c r="AV214" s="1">
        <v>197</v>
      </c>
      <c r="AW214" s="9">
        <f t="shared" si="64"/>
        <v>0</v>
      </c>
      <c r="AX214" s="9">
        <f t="shared" si="55"/>
        <v>0</v>
      </c>
      <c r="AY214" s="9">
        <f t="shared" si="65"/>
        <v>0</v>
      </c>
      <c r="AZ214" s="9">
        <f t="shared" si="66"/>
        <v>0</v>
      </c>
      <c r="BA214" s="19"/>
      <c r="BB214" s="19"/>
      <c r="BC214" s="9">
        <f t="shared" si="67"/>
        <v>0</v>
      </c>
      <c r="BD214" s="9">
        <f t="shared" si="68"/>
        <v>0</v>
      </c>
    </row>
    <row r="215" spans="1:56">
      <c r="A215" s="3"/>
      <c r="B215" s="19"/>
      <c r="C215" s="19"/>
      <c r="D215" s="19"/>
      <c r="E215" s="19"/>
      <c r="F215" s="19"/>
      <c r="G215" s="19"/>
      <c r="H215" s="19"/>
      <c r="I215" s="1">
        <v>198</v>
      </c>
      <c r="J215" s="9">
        <f t="shared" si="56"/>
        <v>0</v>
      </c>
      <c r="K215" s="9">
        <f t="shared" si="57"/>
        <v>0</v>
      </c>
      <c r="L215" s="9">
        <f t="shared" si="69"/>
        <v>0</v>
      </c>
      <c r="M215" s="9">
        <f t="shared" si="58"/>
        <v>0</v>
      </c>
      <c r="N215" s="19"/>
      <c r="O215" s="19"/>
      <c r="P215" s="19"/>
      <c r="Q215" s="19"/>
      <c r="R215" s="19"/>
      <c r="S215" s="19"/>
      <c r="T215" s="19"/>
      <c r="U215" s="19"/>
      <c r="V215" s="1">
        <v>198</v>
      </c>
      <c r="W215" s="9">
        <f t="shared" si="70"/>
        <v>0</v>
      </c>
      <c r="X215" s="9">
        <f t="shared" si="59"/>
        <v>0</v>
      </c>
      <c r="Y215" s="9">
        <f t="shared" si="71"/>
        <v>0</v>
      </c>
      <c r="Z215" s="9">
        <f t="shared" si="60"/>
        <v>0</v>
      </c>
      <c r="AA215" s="19"/>
      <c r="AB215" s="19"/>
      <c r="AC215" s="19"/>
      <c r="AD215" s="19"/>
      <c r="AE215" s="19"/>
      <c r="AF215" s="19"/>
      <c r="AG215" s="19"/>
      <c r="AH215" s="19"/>
      <c r="AI215" s="1">
        <v>198</v>
      </c>
      <c r="AJ215" s="9">
        <f t="shared" si="61"/>
        <v>0</v>
      </c>
      <c r="AK215" s="9">
        <f t="shared" si="54"/>
        <v>0</v>
      </c>
      <c r="AL215" s="9">
        <f t="shared" si="62"/>
        <v>0</v>
      </c>
      <c r="AM215" s="9">
        <f t="shared" si="63"/>
        <v>0</v>
      </c>
      <c r="AN215" s="19"/>
      <c r="AO215" s="19"/>
      <c r="AP215" s="19"/>
      <c r="AQ215" s="19"/>
      <c r="AR215" s="19"/>
      <c r="AS215" s="19"/>
      <c r="AT215" s="19"/>
      <c r="AU215" s="19"/>
      <c r="AV215" s="1">
        <v>198</v>
      </c>
      <c r="AW215" s="9">
        <f t="shared" si="64"/>
        <v>0</v>
      </c>
      <c r="AX215" s="9">
        <f t="shared" si="55"/>
        <v>0</v>
      </c>
      <c r="AY215" s="9">
        <f t="shared" si="65"/>
        <v>0</v>
      </c>
      <c r="AZ215" s="9">
        <f t="shared" si="66"/>
        <v>0</v>
      </c>
      <c r="BA215" s="19"/>
      <c r="BB215" s="19"/>
      <c r="BC215" s="9">
        <f t="shared" si="67"/>
        <v>0</v>
      </c>
      <c r="BD215" s="9">
        <f t="shared" si="68"/>
        <v>0</v>
      </c>
    </row>
    <row r="216" spans="1:56">
      <c r="A216" s="3"/>
      <c r="B216" s="19"/>
      <c r="C216" s="19"/>
      <c r="D216" s="19"/>
      <c r="E216" s="19"/>
      <c r="F216" s="19"/>
      <c r="G216" s="19"/>
      <c r="H216" s="19"/>
      <c r="I216" s="1">
        <v>199</v>
      </c>
      <c r="J216" s="9">
        <f t="shared" si="56"/>
        <v>0</v>
      </c>
      <c r="K216" s="9">
        <f t="shared" si="57"/>
        <v>0</v>
      </c>
      <c r="L216" s="9">
        <f t="shared" si="69"/>
        <v>0</v>
      </c>
      <c r="M216" s="9">
        <f t="shared" si="58"/>
        <v>0</v>
      </c>
      <c r="N216" s="19"/>
      <c r="O216" s="19"/>
      <c r="P216" s="19"/>
      <c r="Q216" s="19"/>
      <c r="R216" s="19"/>
      <c r="S216" s="19"/>
      <c r="T216" s="19"/>
      <c r="U216" s="19"/>
      <c r="V216" s="1">
        <v>199</v>
      </c>
      <c r="W216" s="9">
        <f t="shared" si="70"/>
        <v>0</v>
      </c>
      <c r="X216" s="9">
        <f t="shared" si="59"/>
        <v>0</v>
      </c>
      <c r="Y216" s="9">
        <f t="shared" si="71"/>
        <v>0</v>
      </c>
      <c r="Z216" s="9">
        <f t="shared" si="60"/>
        <v>0</v>
      </c>
      <c r="AA216" s="19"/>
      <c r="AB216" s="19"/>
      <c r="AC216" s="19"/>
      <c r="AD216" s="19"/>
      <c r="AE216" s="19"/>
      <c r="AF216" s="19"/>
      <c r="AG216" s="19"/>
      <c r="AH216" s="19"/>
      <c r="AI216" s="1">
        <v>199</v>
      </c>
      <c r="AJ216" s="9">
        <f t="shared" si="61"/>
        <v>0</v>
      </c>
      <c r="AK216" s="9">
        <f t="shared" si="54"/>
        <v>0</v>
      </c>
      <c r="AL216" s="9">
        <f t="shared" si="62"/>
        <v>0</v>
      </c>
      <c r="AM216" s="9">
        <f t="shared" si="63"/>
        <v>0</v>
      </c>
      <c r="AN216" s="19"/>
      <c r="AO216" s="19"/>
      <c r="AP216" s="19"/>
      <c r="AQ216" s="19"/>
      <c r="AR216" s="19"/>
      <c r="AS216" s="19"/>
      <c r="AT216" s="19"/>
      <c r="AU216" s="19"/>
      <c r="AV216" s="1">
        <v>199</v>
      </c>
      <c r="AW216" s="9">
        <f t="shared" si="64"/>
        <v>0</v>
      </c>
      <c r="AX216" s="9">
        <f t="shared" si="55"/>
        <v>0</v>
      </c>
      <c r="AY216" s="9">
        <f t="shared" si="65"/>
        <v>0</v>
      </c>
      <c r="AZ216" s="9">
        <f t="shared" si="66"/>
        <v>0</v>
      </c>
      <c r="BA216" s="19"/>
      <c r="BB216" s="19"/>
      <c r="BC216" s="9">
        <f t="shared" si="67"/>
        <v>0</v>
      </c>
      <c r="BD216" s="9">
        <f t="shared" si="68"/>
        <v>0</v>
      </c>
    </row>
    <row r="217" spans="1:56">
      <c r="A217" s="3"/>
      <c r="B217" s="19"/>
      <c r="C217" s="19"/>
      <c r="D217" s="19"/>
      <c r="E217" s="19"/>
      <c r="F217" s="19"/>
      <c r="G217" s="19"/>
      <c r="H217" s="19"/>
      <c r="I217" s="1">
        <v>200</v>
      </c>
      <c r="J217" s="9">
        <f t="shared" si="56"/>
        <v>0</v>
      </c>
      <c r="K217" s="9">
        <f t="shared" si="57"/>
        <v>0</v>
      </c>
      <c r="L217" s="9">
        <f t="shared" si="69"/>
        <v>0</v>
      </c>
      <c r="M217" s="9">
        <f t="shared" si="58"/>
        <v>0</v>
      </c>
      <c r="N217" s="19"/>
      <c r="O217" s="19"/>
      <c r="P217" s="19"/>
      <c r="Q217" s="19"/>
      <c r="R217" s="19"/>
      <c r="S217" s="19"/>
      <c r="T217" s="19"/>
      <c r="U217" s="19"/>
      <c r="V217" s="1">
        <v>200</v>
      </c>
      <c r="W217" s="9">
        <f t="shared" si="70"/>
        <v>0</v>
      </c>
      <c r="X217" s="9">
        <f t="shared" si="59"/>
        <v>0</v>
      </c>
      <c r="Y217" s="9">
        <f t="shared" si="71"/>
        <v>0</v>
      </c>
      <c r="Z217" s="9">
        <f t="shared" si="60"/>
        <v>0</v>
      </c>
      <c r="AA217" s="19"/>
      <c r="AB217" s="19"/>
      <c r="AC217" s="19"/>
      <c r="AD217" s="19"/>
      <c r="AE217" s="19"/>
      <c r="AF217" s="19"/>
      <c r="AG217" s="19"/>
      <c r="AH217" s="19"/>
      <c r="AI217" s="1">
        <v>200</v>
      </c>
      <c r="AJ217" s="9">
        <f t="shared" si="61"/>
        <v>0</v>
      </c>
      <c r="AK217" s="9">
        <f t="shared" si="54"/>
        <v>0</v>
      </c>
      <c r="AL217" s="9">
        <f t="shared" si="62"/>
        <v>0</v>
      </c>
      <c r="AM217" s="9">
        <f t="shared" si="63"/>
        <v>0</v>
      </c>
      <c r="AN217" s="19"/>
      <c r="AO217" s="19"/>
      <c r="AP217" s="19"/>
      <c r="AQ217" s="19"/>
      <c r="AR217" s="19"/>
      <c r="AS217" s="19"/>
      <c r="AT217" s="19"/>
      <c r="AU217" s="19"/>
      <c r="AV217" s="1">
        <v>200</v>
      </c>
      <c r="AW217" s="9">
        <f t="shared" si="64"/>
        <v>0</v>
      </c>
      <c r="AX217" s="9">
        <f t="shared" si="55"/>
        <v>0</v>
      </c>
      <c r="AY217" s="9">
        <f t="shared" si="65"/>
        <v>0</v>
      </c>
      <c r="AZ217" s="9">
        <f t="shared" si="66"/>
        <v>0</v>
      </c>
      <c r="BA217" s="19"/>
      <c r="BB217" s="19"/>
      <c r="BC217" s="9">
        <f t="shared" si="67"/>
        <v>0</v>
      </c>
      <c r="BD217" s="9">
        <f t="shared" si="68"/>
        <v>0</v>
      </c>
    </row>
    <row r="218" spans="1:56">
      <c r="A218" s="3"/>
      <c r="B218" s="19"/>
      <c r="C218" s="19"/>
      <c r="D218" s="19"/>
      <c r="E218" s="19"/>
      <c r="F218" s="19"/>
      <c r="G218" s="19"/>
      <c r="H218" s="19"/>
      <c r="I218" s="1">
        <v>201</v>
      </c>
      <c r="J218" s="9">
        <f t="shared" si="56"/>
        <v>0</v>
      </c>
      <c r="K218" s="9">
        <f t="shared" si="57"/>
        <v>0</v>
      </c>
      <c r="L218" s="9">
        <f t="shared" si="69"/>
        <v>0</v>
      </c>
      <c r="M218" s="9">
        <f t="shared" si="58"/>
        <v>0</v>
      </c>
      <c r="N218" s="19"/>
      <c r="O218" s="19"/>
      <c r="P218" s="19"/>
      <c r="Q218" s="19"/>
      <c r="R218" s="19"/>
      <c r="S218" s="19"/>
      <c r="T218" s="19"/>
      <c r="U218" s="19"/>
      <c r="V218" s="1">
        <v>201</v>
      </c>
      <c r="W218" s="9">
        <f t="shared" si="70"/>
        <v>0</v>
      </c>
      <c r="X218" s="9">
        <f t="shared" si="59"/>
        <v>0</v>
      </c>
      <c r="Y218" s="9">
        <f t="shared" si="71"/>
        <v>0</v>
      </c>
      <c r="Z218" s="9">
        <f t="shared" si="60"/>
        <v>0</v>
      </c>
      <c r="AA218" s="19"/>
      <c r="AB218" s="19"/>
      <c r="AC218" s="19"/>
      <c r="AD218" s="19"/>
      <c r="AE218" s="19"/>
      <c r="AF218" s="19"/>
      <c r="AG218" s="19"/>
      <c r="AH218" s="19"/>
      <c r="AI218" s="1">
        <v>201</v>
      </c>
      <c r="AJ218" s="9">
        <f t="shared" si="61"/>
        <v>0</v>
      </c>
      <c r="AK218" s="9">
        <f t="shared" si="54"/>
        <v>0</v>
      </c>
      <c r="AL218" s="9">
        <f t="shared" si="62"/>
        <v>0</v>
      </c>
      <c r="AM218" s="9">
        <f t="shared" si="63"/>
        <v>0</v>
      </c>
      <c r="AN218" s="19"/>
      <c r="AO218" s="19"/>
      <c r="AP218" s="19"/>
      <c r="AQ218" s="19"/>
      <c r="AR218" s="19"/>
      <c r="AS218" s="19"/>
      <c r="AT218" s="19"/>
      <c r="AU218" s="19"/>
      <c r="AV218" s="1">
        <v>201</v>
      </c>
      <c r="AW218" s="9">
        <f t="shared" si="64"/>
        <v>0</v>
      </c>
      <c r="AX218" s="9">
        <f t="shared" si="55"/>
        <v>0</v>
      </c>
      <c r="AY218" s="9">
        <f t="shared" si="65"/>
        <v>0</v>
      </c>
      <c r="AZ218" s="9">
        <f t="shared" si="66"/>
        <v>0</v>
      </c>
      <c r="BA218" s="19"/>
      <c r="BB218" s="19"/>
      <c r="BC218" s="9">
        <f t="shared" si="67"/>
        <v>0</v>
      </c>
      <c r="BD218" s="9">
        <f t="shared" si="68"/>
        <v>0</v>
      </c>
    </row>
    <row r="219" spans="1:56">
      <c r="A219" s="3"/>
      <c r="B219" s="19"/>
      <c r="C219" s="19"/>
      <c r="D219" s="19"/>
      <c r="E219" s="19"/>
      <c r="F219" s="19"/>
      <c r="G219" s="19"/>
      <c r="H219" s="19"/>
      <c r="I219" s="1">
        <v>202</v>
      </c>
      <c r="J219" s="9">
        <f t="shared" si="56"/>
        <v>0</v>
      </c>
      <c r="K219" s="9">
        <f t="shared" si="57"/>
        <v>0</v>
      </c>
      <c r="L219" s="9">
        <f t="shared" si="69"/>
        <v>0</v>
      </c>
      <c r="M219" s="9">
        <f t="shared" si="58"/>
        <v>0</v>
      </c>
      <c r="N219" s="19"/>
      <c r="O219" s="19"/>
      <c r="P219" s="19"/>
      <c r="Q219" s="19"/>
      <c r="R219" s="19"/>
      <c r="S219" s="19"/>
      <c r="T219" s="19"/>
      <c r="U219" s="19"/>
      <c r="V219" s="1">
        <v>202</v>
      </c>
      <c r="W219" s="9">
        <f t="shared" si="70"/>
        <v>0</v>
      </c>
      <c r="X219" s="9">
        <f t="shared" si="59"/>
        <v>0</v>
      </c>
      <c r="Y219" s="9">
        <f t="shared" si="71"/>
        <v>0</v>
      </c>
      <c r="Z219" s="9">
        <f t="shared" si="60"/>
        <v>0</v>
      </c>
      <c r="AA219" s="19"/>
      <c r="AB219" s="19"/>
      <c r="AC219" s="19"/>
      <c r="AD219" s="19"/>
      <c r="AE219" s="19"/>
      <c r="AF219" s="19"/>
      <c r="AG219" s="19"/>
      <c r="AH219" s="19"/>
      <c r="AI219" s="1">
        <v>202</v>
      </c>
      <c r="AJ219" s="9">
        <f t="shared" si="61"/>
        <v>0</v>
      </c>
      <c r="AK219" s="9">
        <f t="shared" si="54"/>
        <v>0</v>
      </c>
      <c r="AL219" s="9">
        <f t="shared" si="62"/>
        <v>0</v>
      </c>
      <c r="AM219" s="9">
        <f t="shared" si="63"/>
        <v>0</v>
      </c>
      <c r="AN219" s="19"/>
      <c r="AO219" s="19"/>
      <c r="AP219" s="19"/>
      <c r="AQ219" s="19"/>
      <c r="AR219" s="19"/>
      <c r="AS219" s="19"/>
      <c r="AT219" s="19"/>
      <c r="AU219" s="19"/>
      <c r="AV219" s="1">
        <v>202</v>
      </c>
      <c r="AW219" s="9">
        <f t="shared" si="64"/>
        <v>0</v>
      </c>
      <c r="AX219" s="9">
        <f t="shared" si="55"/>
        <v>0</v>
      </c>
      <c r="AY219" s="9">
        <f t="shared" si="65"/>
        <v>0</v>
      </c>
      <c r="AZ219" s="9">
        <f t="shared" si="66"/>
        <v>0</v>
      </c>
      <c r="BA219" s="19"/>
      <c r="BB219" s="19"/>
      <c r="BC219" s="9">
        <f t="shared" si="67"/>
        <v>0</v>
      </c>
      <c r="BD219" s="9">
        <f t="shared" si="68"/>
        <v>0</v>
      </c>
    </row>
    <row r="220" spans="1:56">
      <c r="A220" s="3"/>
      <c r="B220" s="19"/>
      <c r="C220" s="19"/>
      <c r="D220" s="19"/>
      <c r="E220" s="19"/>
      <c r="F220" s="19"/>
      <c r="G220" s="19"/>
      <c r="H220" s="19"/>
      <c r="I220" s="1">
        <v>203</v>
      </c>
      <c r="J220" s="9">
        <f t="shared" si="56"/>
        <v>0</v>
      </c>
      <c r="K220" s="9">
        <f t="shared" si="57"/>
        <v>0</v>
      </c>
      <c r="L220" s="9">
        <f t="shared" si="69"/>
        <v>0</v>
      </c>
      <c r="M220" s="9">
        <f t="shared" si="58"/>
        <v>0</v>
      </c>
      <c r="N220" s="19"/>
      <c r="O220" s="19"/>
      <c r="P220" s="19"/>
      <c r="Q220" s="19"/>
      <c r="R220" s="19"/>
      <c r="S220" s="19"/>
      <c r="T220" s="19"/>
      <c r="U220" s="19"/>
      <c r="V220" s="1">
        <v>203</v>
      </c>
      <c r="W220" s="9">
        <f t="shared" si="70"/>
        <v>0</v>
      </c>
      <c r="X220" s="9">
        <f t="shared" si="59"/>
        <v>0</v>
      </c>
      <c r="Y220" s="9">
        <f t="shared" si="71"/>
        <v>0</v>
      </c>
      <c r="Z220" s="9">
        <f t="shared" si="60"/>
        <v>0</v>
      </c>
      <c r="AA220" s="19"/>
      <c r="AB220" s="19"/>
      <c r="AC220" s="19"/>
      <c r="AD220" s="19"/>
      <c r="AE220" s="19"/>
      <c r="AF220" s="19"/>
      <c r="AG220" s="19"/>
      <c r="AH220" s="19"/>
      <c r="AI220" s="1">
        <v>203</v>
      </c>
      <c r="AJ220" s="9">
        <f t="shared" si="61"/>
        <v>0</v>
      </c>
      <c r="AK220" s="9">
        <f t="shared" si="54"/>
        <v>0</v>
      </c>
      <c r="AL220" s="9">
        <f t="shared" si="62"/>
        <v>0</v>
      </c>
      <c r="AM220" s="9">
        <f t="shared" si="63"/>
        <v>0</v>
      </c>
      <c r="AN220" s="19"/>
      <c r="AO220" s="19"/>
      <c r="AP220" s="19"/>
      <c r="AQ220" s="19"/>
      <c r="AR220" s="19"/>
      <c r="AS220" s="19"/>
      <c r="AT220" s="19"/>
      <c r="AU220" s="19"/>
      <c r="AV220" s="1">
        <v>203</v>
      </c>
      <c r="AW220" s="9">
        <f t="shared" si="64"/>
        <v>0</v>
      </c>
      <c r="AX220" s="9">
        <f t="shared" si="55"/>
        <v>0</v>
      </c>
      <c r="AY220" s="9">
        <f t="shared" si="65"/>
        <v>0</v>
      </c>
      <c r="AZ220" s="9">
        <f t="shared" si="66"/>
        <v>0</v>
      </c>
      <c r="BA220" s="19"/>
      <c r="BB220" s="19"/>
      <c r="BC220" s="9">
        <f t="shared" si="67"/>
        <v>0</v>
      </c>
      <c r="BD220" s="9">
        <f t="shared" si="68"/>
        <v>0</v>
      </c>
    </row>
    <row r="221" spans="1:56">
      <c r="A221" s="3"/>
      <c r="B221" s="19"/>
      <c r="C221" s="19"/>
      <c r="D221" s="19"/>
      <c r="E221" s="19"/>
      <c r="F221" s="19"/>
      <c r="G221" s="19"/>
      <c r="H221" s="19"/>
      <c r="I221" s="1">
        <v>204</v>
      </c>
      <c r="J221" s="9">
        <f t="shared" si="56"/>
        <v>0</v>
      </c>
      <c r="K221" s="9">
        <f t="shared" si="57"/>
        <v>0</v>
      </c>
      <c r="L221" s="9">
        <f t="shared" si="69"/>
        <v>0</v>
      </c>
      <c r="M221" s="9">
        <f t="shared" si="58"/>
        <v>0</v>
      </c>
      <c r="N221" s="19"/>
      <c r="O221" s="19"/>
      <c r="P221" s="19"/>
      <c r="Q221" s="19"/>
      <c r="R221" s="19"/>
      <c r="S221" s="19"/>
      <c r="T221" s="19"/>
      <c r="U221" s="19"/>
      <c r="V221" s="1">
        <v>204</v>
      </c>
      <c r="W221" s="9">
        <f t="shared" si="70"/>
        <v>0</v>
      </c>
      <c r="X221" s="9">
        <f t="shared" si="59"/>
        <v>0</v>
      </c>
      <c r="Y221" s="9">
        <f t="shared" si="71"/>
        <v>0</v>
      </c>
      <c r="Z221" s="9">
        <f t="shared" si="60"/>
        <v>0</v>
      </c>
      <c r="AA221" s="19"/>
      <c r="AB221" s="19"/>
      <c r="AC221" s="19"/>
      <c r="AD221" s="19"/>
      <c r="AE221" s="19"/>
      <c r="AF221" s="19"/>
      <c r="AG221" s="19"/>
      <c r="AH221" s="19"/>
      <c r="AI221" s="1">
        <v>204</v>
      </c>
      <c r="AJ221" s="9">
        <f t="shared" si="61"/>
        <v>0</v>
      </c>
      <c r="AK221" s="9">
        <f t="shared" si="54"/>
        <v>0</v>
      </c>
      <c r="AL221" s="9">
        <f t="shared" si="62"/>
        <v>0</v>
      </c>
      <c r="AM221" s="9">
        <f t="shared" si="63"/>
        <v>0</v>
      </c>
      <c r="AN221" s="19"/>
      <c r="AO221" s="19"/>
      <c r="AP221" s="19"/>
      <c r="AQ221" s="19"/>
      <c r="AR221" s="19"/>
      <c r="AS221" s="19"/>
      <c r="AT221" s="19"/>
      <c r="AU221" s="19"/>
      <c r="AV221" s="1">
        <v>204</v>
      </c>
      <c r="AW221" s="9">
        <f t="shared" si="64"/>
        <v>0</v>
      </c>
      <c r="AX221" s="9">
        <f t="shared" si="55"/>
        <v>0</v>
      </c>
      <c r="AY221" s="9">
        <f t="shared" si="65"/>
        <v>0</v>
      </c>
      <c r="AZ221" s="9">
        <f t="shared" si="66"/>
        <v>0</v>
      </c>
      <c r="BA221" s="19"/>
      <c r="BB221" s="19"/>
      <c r="BC221" s="9">
        <f t="shared" si="67"/>
        <v>0</v>
      </c>
      <c r="BD221" s="9">
        <f t="shared" si="68"/>
        <v>0</v>
      </c>
    </row>
    <row r="222" spans="1:56">
      <c r="A222" s="3"/>
      <c r="B222" s="19"/>
      <c r="C222" s="19"/>
      <c r="D222" s="19"/>
      <c r="E222" s="19"/>
      <c r="F222" s="19"/>
      <c r="G222" s="19"/>
      <c r="H222" s="19"/>
      <c r="I222" s="1">
        <v>205</v>
      </c>
      <c r="J222" s="9">
        <f t="shared" si="56"/>
        <v>0</v>
      </c>
      <c r="K222" s="9">
        <f t="shared" si="57"/>
        <v>0</v>
      </c>
      <c r="L222" s="9">
        <f t="shared" si="69"/>
        <v>0</v>
      </c>
      <c r="M222" s="9">
        <f t="shared" si="58"/>
        <v>0</v>
      </c>
      <c r="N222" s="19"/>
      <c r="O222" s="19"/>
      <c r="P222" s="19"/>
      <c r="Q222" s="19"/>
      <c r="R222" s="19"/>
      <c r="S222" s="19"/>
      <c r="T222" s="19"/>
      <c r="U222" s="19"/>
      <c r="V222" s="1">
        <v>205</v>
      </c>
      <c r="W222" s="9">
        <f t="shared" si="70"/>
        <v>0</v>
      </c>
      <c r="X222" s="9">
        <f t="shared" si="59"/>
        <v>0</v>
      </c>
      <c r="Y222" s="9">
        <f t="shared" si="71"/>
        <v>0</v>
      </c>
      <c r="Z222" s="9">
        <f t="shared" si="60"/>
        <v>0</v>
      </c>
      <c r="AA222" s="19"/>
      <c r="AB222" s="19"/>
      <c r="AC222" s="19"/>
      <c r="AD222" s="19"/>
      <c r="AE222" s="19"/>
      <c r="AF222" s="19"/>
      <c r="AG222" s="19"/>
      <c r="AH222" s="19"/>
      <c r="AI222" s="1">
        <v>205</v>
      </c>
      <c r="AJ222" s="9">
        <f t="shared" si="61"/>
        <v>0</v>
      </c>
      <c r="AK222" s="9">
        <f t="shared" si="54"/>
        <v>0</v>
      </c>
      <c r="AL222" s="9">
        <f t="shared" si="62"/>
        <v>0</v>
      </c>
      <c r="AM222" s="9">
        <f t="shared" si="63"/>
        <v>0</v>
      </c>
      <c r="AN222" s="19"/>
      <c r="AO222" s="19"/>
      <c r="AP222" s="19"/>
      <c r="AQ222" s="19"/>
      <c r="AR222" s="19"/>
      <c r="AS222" s="19"/>
      <c r="AT222" s="19"/>
      <c r="AU222" s="19"/>
      <c r="AV222" s="1">
        <v>205</v>
      </c>
      <c r="AW222" s="9">
        <f t="shared" si="64"/>
        <v>0</v>
      </c>
      <c r="AX222" s="9">
        <f t="shared" si="55"/>
        <v>0</v>
      </c>
      <c r="AY222" s="9">
        <f t="shared" si="65"/>
        <v>0</v>
      </c>
      <c r="AZ222" s="9">
        <f t="shared" si="66"/>
        <v>0</v>
      </c>
      <c r="BA222" s="19"/>
      <c r="BB222" s="19"/>
      <c r="BC222" s="9">
        <f t="shared" si="67"/>
        <v>0</v>
      </c>
      <c r="BD222" s="9">
        <f t="shared" si="68"/>
        <v>0</v>
      </c>
    </row>
    <row r="223" spans="1:56">
      <c r="A223" s="3"/>
      <c r="B223" s="19"/>
      <c r="C223" s="19"/>
      <c r="D223" s="19"/>
      <c r="E223" s="19"/>
      <c r="F223" s="19"/>
      <c r="G223" s="19"/>
      <c r="H223" s="19"/>
      <c r="I223" s="1">
        <v>206</v>
      </c>
      <c r="J223" s="9">
        <f t="shared" si="56"/>
        <v>0</v>
      </c>
      <c r="K223" s="9">
        <f t="shared" si="57"/>
        <v>0</v>
      </c>
      <c r="L223" s="9">
        <f t="shared" si="69"/>
        <v>0</v>
      </c>
      <c r="M223" s="9">
        <f t="shared" si="58"/>
        <v>0</v>
      </c>
      <c r="N223" s="19"/>
      <c r="O223" s="19"/>
      <c r="P223" s="19"/>
      <c r="Q223" s="19"/>
      <c r="R223" s="19"/>
      <c r="S223" s="19"/>
      <c r="T223" s="19"/>
      <c r="U223" s="19"/>
      <c r="V223" s="1">
        <v>206</v>
      </c>
      <c r="W223" s="9">
        <f t="shared" si="70"/>
        <v>0</v>
      </c>
      <c r="X223" s="9">
        <f t="shared" si="59"/>
        <v>0</v>
      </c>
      <c r="Y223" s="9">
        <f t="shared" si="71"/>
        <v>0</v>
      </c>
      <c r="Z223" s="9">
        <f t="shared" si="60"/>
        <v>0</v>
      </c>
      <c r="AA223" s="19"/>
      <c r="AB223" s="19"/>
      <c r="AC223" s="19"/>
      <c r="AD223" s="19"/>
      <c r="AE223" s="19"/>
      <c r="AF223" s="19"/>
      <c r="AG223" s="19"/>
      <c r="AH223" s="19"/>
      <c r="AI223" s="1">
        <v>206</v>
      </c>
      <c r="AJ223" s="9">
        <f t="shared" si="61"/>
        <v>0</v>
      </c>
      <c r="AK223" s="9">
        <f t="shared" si="54"/>
        <v>0</v>
      </c>
      <c r="AL223" s="9">
        <f t="shared" si="62"/>
        <v>0</v>
      </c>
      <c r="AM223" s="9">
        <f t="shared" si="63"/>
        <v>0</v>
      </c>
      <c r="AN223" s="19"/>
      <c r="AO223" s="19"/>
      <c r="AP223" s="19"/>
      <c r="AQ223" s="19"/>
      <c r="AR223" s="19"/>
      <c r="AS223" s="19"/>
      <c r="AT223" s="19"/>
      <c r="AU223" s="19"/>
      <c r="AV223" s="1">
        <v>206</v>
      </c>
      <c r="AW223" s="9">
        <f t="shared" si="64"/>
        <v>0</v>
      </c>
      <c r="AX223" s="9">
        <f t="shared" si="55"/>
        <v>0</v>
      </c>
      <c r="AY223" s="9">
        <f t="shared" si="65"/>
        <v>0</v>
      </c>
      <c r="AZ223" s="9">
        <f t="shared" si="66"/>
        <v>0</v>
      </c>
      <c r="BA223" s="19"/>
      <c r="BB223" s="19"/>
      <c r="BC223" s="9">
        <f t="shared" si="67"/>
        <v>0</v>
      </c>
      <c r="BD223" s="9">
        <f t="shared" si="68"/>
        <v>0</v>
      </c>
    </row>
    <row r="224" spans="1:56">
      <c r="A224" s="3"/>
      <c r="B224" s="19"/>
      <c r="C224" s="19"/>
      <c r="D224" s="19"/>
      <c r="E224" s="19"/>
      <c r="F224" s="19"/>
      <c r="G224" s="19"/>
      <c r="H224" s="19"/>
      <c r="I224" s="1">
        <v>207</v>
      </c>
      <c r="J224" s="9">
        <f t="shared" si="56"/>
        <v>0</v>
      </c>
      <c r="K224" s="9">
        <f t="shared" si="57"/>
        <v>0</v>
      </c>
      <c r="L224" s="9">
        <f t="shared" si="69"/>
        <v>0</v>
      </c>
      <c r="M224" s="9">
        <f t="shared" si="58"/>
        <v>0</v>
      </c>
      <c r="N224" s="19"/>
      <c r="O224" s="19"/>
      <c r="P224" s="19"/>
      <c r="Q224" s="19"/>
      <c r="R224" s="19"/>
      <c r="S224" s="19"/>
      <c r="T224" s="19"/>
      <c r="U224" s="19"/>
      <c r="V224" s="1">
        <v>207</v>
      </c>
      <c r="W224" s="9">
        <f t="shared" si="70"/>
        <v>0</v>
      </c>
      <c r="X224" s="9">
        <f t="shared" si="59"/>
        <v>0</v>
      </c>
      <c r="Y224" s="9">
        <f t="shared" si="71"/>
        <v>0</v>
      </c>
      <c r="Z224" s="9">
        <f t="shared" si="60"/>
        <v>0</v>
      </c>
      <c r="AA224" s="19"/>
      <c r="AB224" s="19"/>
      <c r="AC224" s="19"/>
      <c r="AD224" s="19"/>
      <c r="AE224" s="19"/>
      <c r="AF224" s="19"/>
      <c r="AG224" s="19"/>
      <c r="AH224" s="19"/>
      <c r="AI224" s="1">
        <v>207</v>
      </c>
      <c r="AJ224" s="9">
        <f t="shared" si="61"/>
        <v>0</v>
      </c>
      <c r="AK224" s="9">
        <f t="shared" si="54"/>
        <v>0</v>
      </c>
      <c r="AL224" s="9">
        <f t="shared" si="62"/>
        <v>0</v>
      </c>
      <c r="AM224" s="9">
        <f t="shared" si="63"/>
        <v>0</v>
      </c>
      <c r="AN224" s="19"/>
      <c r="AO224" s="19"/>
      <c r="AP224" s="19"/>
      <c r="AQ224" s="19"/>
      <c r="AR224" s="19"/>
      <c r="AS224" s="19"/>
      <c r="AT224" s="19"/>
      <c r="AU224" s="19"/>
      <c r="AV224" s="1">
        <v>207</v>
      </c>
      <c r="AW224" s="9">
        <f t="shared" si="64"/>
        <v>0</v>
      </c>
      <c r="AX224" s="9">
        <f t="shared" si="55"/>
        <v>0</v>
      </c>
      <c r="AY224" s="9">
        <f t="shared" si="65"/>
        <v>0</v>
      </c>
      <c r="AZ224" s="9">
        <f t="shared" si="66"/>
        <v>0</v>
      </c>
      <c r="BA224" s="19"/>
      <c r="BB224" s="19"/>
      <c r="BC224" s="9">
        <f t="shared" si="67"/>
        <v>0</v>
      </c>
      <c r="BD224" s="9">
        <f t="shared" si="68"/>
        <v>0</v>
      </c>
    </row>
    <row r="225" spans="1:56">
      <c r="A225" s="3"/>
      <c r="B225" s="19"/>
      <c r="C225" s="19"/>
      <c r="D225" s="19"/>
      <c r="E225" s="19"/>
      <c r="F225" s="19"/>
      <c r="G225" s="19"/>
      <c r="H225" s="19"/>
      <c r="I225" s="1">
        <v>208</v>
      </c>
      <c r="J225" s="9">
        <f t="shared" si="56"/>
        <v>0</v>
      </c>
      <c r="K225" s="9">
        <f t="shared" si="57"/>
        <v>0</v>
      </c>
      <c r="L225" s="9">
        <f t="shared" si="69"/>
        <v>0</v>
      </c>
      <c r="M225" s="9">
        <f t="shared" si="58"/>
        <v>0</v>
      </c>
      <c r="N225" s="19"/>
      <c r="O225" s="19"/>
      <c r="P225" s="19"/>
      <c r="Q225" s="19"/>
      <c r="R225" s="19"/>
      <c r="S225" s="19"/>
      <c r="T225" s="19"/>
      <c r="U225" s="19"/>
      <c r="V225" s="1">
        <v>208</v>
      </c>
      <c r="W225" s="9">
        <f t="shared" si="70"/>
        <v>0</v>
      </c>
      <c r="X225" s="9">
        <f t="shared" si="59"/>
        <v>0</v>
      </c>
      <c r="Y225" s="9">
        <f t="shared" si="71"/>
        <v>0</v>
      </c>
      <c r="Z225" s="9">
        <f t="shared" si="60"/>
        <v>0</v>
      </c>
      <c r="AA225" s="19"/>
      <c r="AB225" s="19"/>
      <c r="AC225" s="19"/>
      <c r="AD225" s="19"/>
      <c r="AE225" s="19"/>
      <c r="AF225" s="19"/>
      <c r="AG225" s="19"/>
      <c r="AH225" s="19"/>
      <c r="AI225" s="1">
        <v>208</v>
      </c>
      <c r="AJ225" s="9">
        <f t="shared" si="61"/>
        <v>0</v>
      </c>
      <c r="AK225" s="9">
        <f t="shared" si="54"/>
        <v>0</v>
      </c>
      <c r="AL225" s="9">
        <f t="shared" si="62"/>
        <v>0</v>
      </c>
      <c r="AM225" s="9">
        <f t="shared" si="63"/>
        <v>0</v>
      </c>
      <c r="AN225" s="19"/>
      <c r="AO225" s="19"/>
      <c r="AP225" s="19"/>
      <c r="AQ225" s="19"/>
      <c r="AR225" s="19"/>
      <c r="AS225" s="19"/>
      <c r="AT225" s="19"/>
      <c r="AU225" s="19"/>
      <c r="AV225" s="1">
        <v>208</v>
      </c>
      <c r="AW225" s="9">
        <f t="shared" si="64"/>
        <v>0</v>
      </c>
      <c r="AX225" s="9">
        <f t="shared" si="55"/>
        <v>0</v>
      </c>
      <c r="AY225" s="9">
        <f t="shared" si="65"/>
        <v>0</v>
      </c>
      <c r="AZ225" s="9">
        <f t="shared" si="66"/>
        <v>0</v>
      </c>
      <c r="BA225" s="19"/>
      <c r="BB225" s="19"/>
      <c r="BC225" s="9">
        <f t="shared" si="67"/>
        <v>0</v>
      </c>
      <c r="BD225" s="9">
        <f t="shared" si="68"/>
        <v>0</v>
      </c>
    </row>
    <row r="226" spans="1:56">
      <c r="A226" s="3"/>
      <c r="B226" s="19"/>
      <c r="C226" s="19"/>
      <c r="D226" s="19"/>
      <c r="E226" s="19"/>
      <c r="F226" s="19"/>
      <c r="G226" s="19"/>
      <c r="H226" s="19"/>
      <c r="I226" s="1">
        <v>209</v>
      </c>
      <c r="J226" s="9">
        <f t="shared" si="56"/>
        <v>0</v>
      </c>
      <c r="K226" s="9">
        <f t="shared" si="57"/>
        <v>0</v>
      </c>
      <c r="L226" s="9">
        <f t="shared" si="69"/>
        <v>0</v>
      </c>
      <c r="M226" s="9">
        <f t="shared" si="58"/>
        <v>0</v>
      </c>
      <c r="N226" s="19"/>
      <c r="O226" s="19"/>
      <c r="P226" s="19"/>
      <c r="Q226" s="19"/>
      <c r="R226" s="19"/>
      <c r="S226" s="19"/>
      <c r="T226" s="19"/>
      <c r="U226" s="19"/>
      <c r="V226" s="1">
        <v>209</v>
      </c>
      <c r="W226" s="9">
        <f t="shared" si="70"/>
        <v>0</v>
      </c>
      <c r="X226" s="9">
        <f t="shared" si="59"/>
        <v>0</v>
      </c>
      <c r="Y226" s="9">
        <f t="shared" si="71"/>
        <v>0</v>
      </c>
      <c r="Z226" s="9">
        <f t="shared" si="60"/>
        <v>0</v>
      </c>
      <c r="AA226" s="19"/>
      <c r="AB226" s="19"/>
      <c r="AC226" s="19"/>
      <c r="AD226" s="19"/>
      <c r="AE226" s="19"/>
      <c r="AF226" s="19"/>
      <c r="AG226" s="19"/>
      <c r="AH226" s="19"/>
      <c r="AI226" s="1">
        <v>209</v>
      </c>
      <c r="AJ226" s="9">
        <f t="shared" si="61"/>
        <v>0</v>
      </c>
      <c r="AK226" s="9">
        <f t="shared" si="54"/>
        <v>0</v>
      </c>
      <c r="AL226" s="9">
        <f t="shared" si="62"/>
        <v>0</v>
      </c>
      <c r="AM226" s="9">
        <f t="shared" si="63"/>
        <v>0</v>
      </c>
      <c r="AN226" s="19"/>
      <c r="AO226" s="19"/>
      <c r="AP226" s="19"/>
      <c r="AQ226" s="19"/>
      <c r="AR226" s="19"/>
      <c r="AS226" s="19"/>
      <c r="AT226" s="19"/>
      <c r="AU226" s="19"/>
      <c r="AV226" s="1">
        <v>209</v>
      </c>
      <c r="AW226" s="9">
        <f t="shared" si="64"/>
        <v>0</v>
      </c>
      <c r="AX226" s="9">
        <f t="shared" si="55"/>
        <v>0</v>
      </c>
      <c r="AY226" s="9">
        <f t="shared" si="65"/>
        <v>0</v>
      </c>
      <c r="AZ226" s="9">
        <f t="shared" si="66"/>
        <v>0</v>
      </c>
      <c r="BA226" s="19"/>
      <c r="BB226" s="19"/>
      <c r="BC226" s="9">
        <f t="shared" si="67"/>
        <v>0</v>
      </c>
      <c r="BD226" s="9">
        <f t="shared" si="68"/>
        <v>0</v>
      </c>
    </row>
    <row r="227" spans="1:56">
      <c r="A227" s="3"/>
      <c r="B227" s="19"/>
      <c r="C227" s="19"/>
      <c r="D227" s="19"/>
      <c r="E227" s="19"/>
      <c r="F227" s="19"/>
      <c r="G227" s="19"/>
      <c r="H227" s="19"/>
      <c r="I227" s="1">
        <v>210</v>
      </c>
      <c r="J227" s="9">
        <f t="shared" si="56"/>
        <v>0</v>
      </c>
      <c r="K227" s="9">
        <f t="shared" si="57"/>
        <v>0</v>
      </c>
      <c r="L227" s="9">
        <f t="shared" si="69"/>
        <v>0</v>
      </c>
      <c r="M227" s="9">
        <f t="shared" si="58"/>
        <v>0</v>
      </c>
      <c r="N227" s="19"/>
      <c r="O227" s="19"/>
      <c r="P227" s="19"/>
      <c r="Q227" s="19"/>
      <c r="R227" s="19"/>
      <c r="S227" s="19"/>
      <c r="T227" s="19"/>
      <c r="U227" s="19"/>
      <c r="V227" s="1">
        <v>210</v>
      </c>
      <c r="W227" s="9">
        <f t="shared" si="70"/>
        <v>0</v>
      </c>
      <c r="X227" s="9">
        <f t="shared" si="59"/>
        <v>0</v>
      </c>
      <c r="Y227" s="9">
        <f t="shared" si="71"/>
        <v>0</v>
      </c>
      <c r="Z227" s="9">
        <f t="shared" si="60"/>
        <v>0</v>
      </c>
      <c r="AA227" s="19"/>
      <c r="AB227" s="19"/>
      <c r="AC227" s="19"/>
      <c r="AD227" s="19"/>
      <c r="AE227" s="19"/>
      <c r="AF227" s="19"/>
      <c r="AG227" s="19"/>
      <c r="AH227" s="19"/>
      <c r="AI227" s="1">
        <v>210</v>
      </c>
      <c r="AJ227" s="9">
        <f t="shared" si="61"/>
        <v>0</v>
      </c>
      <c r="AK227" s="9">
        <f t="shared" si="54"/>
        <v>0</v>
      </c>
      <c r="AL227" s="9">
        <f t="shared" si="62"/>
        <v>0</v>
      </c>
      <c r="AM227" s="9">
        <f t="shared" si="63"/>
        <v>0</v>
      </c>
      <c r="AN227" s="19"/>
      <c r="AO227" s="19"/>
      <c r="AP227" s="19"/>
      <c r="AQ227" s="19"/>
      <c r="AR227" s="19"/>
      <c r="AS227" s="19"/>
      <c r="AT227" s="19"/>
      <c r="AU227" s="19"/>
      <c r="AV227" s="1">
        <v>210</v>
      </c>
      <c r="AW227" s="9">
        <f t="shared" si="64"/>
        <v>0</v>
      </c>
      <c r="AX227" s="9">
        <f t="shared" si="55"/>
        <v>0</v>
      </c>
      <c r="AY227" s="9">
        <f t="shared" si="65"/>
        <v>0</v>
      </c>
      <c r="AZ227" s="9">
        <f t="shared" si="66"/>
        <v>0</v>
      </c>
      <c r="BA227" s="19"/>
      <c r="BB227" s="19"/>
      <c r="BC227" s="9">
        <f t="shared" si="67"/>
        <v>0</v>
      </c>
      <c r="BD227" s="9">
        <f t="shared" si="68"/>
        <v>0</v>
      </c>
    </row>
    <row r="228" spans="1:56">
      <c r="A228" s="3"/>
      <c r="B228" s="19"/>
      <c r="C228" s="19"/>
      <c r="D228" s="19"/>
      <c r="E228" s="19"/>
      <c r="F228" s="19"/>
      <c r="G228" s="19"/>
      <c r="H228" s="19"/>
      <c r="I228" s="1">
        <v>211</v>
      </c>
      <c r="J228" s="9">
        <f t="shared" si="56"/>
        <v>0</v>
      </c>
      <c r="K228" s="9">
        <f t="shared" si="57"/>
        <v>0</v>
      </c>
      <c r="L228" s="9">
        <f t="shared" si="69"/>
        <v>0</v>
      </c>
      <c r="M228" s="9">
        <f t="shared" si="58"/>
        <v>0</v>
      </c>
      <c r="N228" s="19"/>
      <c r="O228" s="19"/>
      <c r="P228" s="19"/>
      <c r="Q228" s="19"/>
      <c r="R228" s="19"/>
      <c r="S228" s="19"/>
      <c r="T228" s="19"/>
      <c r="U228" s="19"/>
      <c r="V228" s="1">
        <v>211</v>
      </c>
      <c r="W228" s="9">
        <f t="shared" si="70"/>
        <v>0</v>
      </c>
      <c r="X228" s="9">
        <f t="shared" si="59"/>
        <v>0</v>
      </c>
      <c r="Y228" s="9">
        <f t="shared" si="71"/>
        <v>0</v>
      </c>
      <c r="Z228" s="9">
        <f t="shared" si="60"/>
        <v>0</v>
      </c>
      <c r="AA228" s="19"/>
      <c r="AB228" s="19"/>
      <c r="AC228" s="19"/>
      <c r="AD228" s="19"/>
      <c r="AE228" s="19"/>
      <c r="AF228" s="19"/>
      <c r="AG228" s="19"/>
      <c r="AH228" s="19"/>
      <c r="AI228" s="1">
        <v>211</v>
      </c>
      <c r="AJ228" s="9">
        <f t="shared" si="61"/>
        <v>0</v>
      </c>
      <c r="AK228" s="9">
        <f t="shared" si="54"/>
        <v>0</v>
      </c>
      <c r="AL228" s="9">
        <f t="shared" si="62"/>
        <v>0</v>
      </c>
      <c r="AM228" s="9">
        <f t="shared" si="63"/>
        <v>0</v>
      </c>
      <c r="AN228" s="19"/>
      <c r="AO228" s="19"/>
      <c r="AP228" s="19"/>
      <c r="AQ228" s="19"/>
      <c r="AR228" s="19"/>
      <c r="AS228" s="19"/>
      <c r="AT228" s="19"/>
      <c r="AU228" s="19"/>
      <c r="AV228" s="1">
        <v>211</v>
      </c>
      <c r="AW228" s="9">
        <f t="shared" si="64"/>
        <v>0</v>
      </c>
      <c r="AX228" s="9">
        <f t="shared" si="55"/>
        <v>0</v>
      </c>
      <c r="AY228" s="9">
        <f t="shared" si="65"/>
        <v>0</v>
      </c>
      <c r="AZ228" s="9">
        <f t="shared" si="66"/>
        <v>0</v>
      </c>
      <c r="BA228" s="19"/>
      <c r="BB228" s="19"/>
      <c r="BC228" s="9">
        <f t="shared" si="67"/>
        <v>0</v>
      </c>
      <c r="BD228" s="9">
        <f t="shared" si="68"/>
        <v>0</v>
      </c>
    </row>
    <row r="229" spans="1:56">
      <c r="A229" s="3"/>
      <c r="B229" s="19"/>
      <c r="C229" s="19"/>
      <c r="D229" s="19"/>
      <c r="E229" s="19"/>
      <c r="F229" s="19"/>
      <c r="G229" s="19"/>
      <c r="H229" s="19"/>
      <c r="I229" s="1">
        <v>212</v>
      </c>
      <c r="J229" s="9">
        <f t="shared" si="56"/>
        <v>0</v>
      </c>
      <c r="K229" s="9">
        <f t="shared" si="57"/>
        <v>0</v>
      </c>
      <c r="L229" s="9">
        <f t="shared" si="69"/>
        <v>0</v>
      </c>
      <c r="M229" s="9">
        <f t="shared" si="58"/>
        <v>0</v>
      </c>
      <c r="N229" s="19"/>
      <c r="O229" s="19"/>
      <c r="P229" s="19"/>
      <c r="Q229" s="19"/>
      <c r="R229" s="19"/>
      <c r="S229" s="19"/>
      <c r="T229" s="19"/>
      <c r="U229" s="19"/>
      <c r="V229" s="1">
        <v>212</v>
      </c>
      <c r="W229" s="9">
        <f t="shared" si="70"/>
        <v>0</v>
      </c>
      <c r="X229" s="9">
        <f t="shared" si="59"/>
        <v>0</v>
      </c>
      <c r="Y229" s="9">
        <f t="shared" si="71"/>
        <v>0</v>
      </c>
      <c r="Z229" s="9">
        <f t="shared" si="60"/>
        <v>0</v>
      </c>
      <c r="AA229" s="19"/>
      <c r="AB229" s="19"/>
      <c r="AC229" s="19"/>
      <c r="AD229" s="19"/>
      <c r="AE229" s="19"/>
      <c r="AF229" s="19"/>
      <c r="AG229" s="19"/>
      <c r="AH229" s="19"/>
      <c r="AI229" s="1">
        <v>212</v>
      </c>
      <c r="AJ229" s="9">
        <f t="shared" si="61"/>
        <v>0</v>
      </c>
      <c r="AK229" s="9">
        <f t="shared" si="54"/>
        <v>0</v>
      </c>
      <c r="AL229" s="9">
        <f t="shared" si="62"/>
        <v>0</v>
      </c>
      <c r="AM229" s="9">
        <f t="shared" si="63"/>
        <v>0</v>
      </c>
      <c r="AN229" s="19"/>
      <c r="AO229" s="19"/>
      <c r="AP229" s="19"/>
      <c r="AQ229" s="19"/>
      <c r="AR229" s="19"/>
      <c r="AS229" s="19"/>
      <c r="AT229" s="19"/>
      <c r="AU229" s="19"/>
      <c r="AV229" s="1">
        <v>212</v>
      </c>
      <c r="AW229" s="9">
        <f t="shared" si="64"/>
        <v>0</v>
      </c>
      <c r="AX229" s="9">
        <f t="shared" si="55"/>
        <v>0</v>
      </c>
      <c r="AY229" s="9">
        <f t="shared" si="65"/>
        <v>0</v>
      </c>
      <c r="AZ229" s="9">
        <f t="shared" si="66"/>
        <v>0</v>
      </c>
      <c r="BA229" s="19"/>
      <c r="BB229" s="19"/>
      <c r="BC229" s="9">
        <f t="shared" si="67"/>
        <v>0</v>
      </c>
      <c r="BD229" s="9">
        <f t="shared" si="68"/>
        <v>0</v>
      </c>
    </row>
    <row r="230" spans="1:56">
      <c r="A230" s="3"/>
      <c r="B230" s="19"/>
      <c r="C230" s="19"/>
      <c r="D230" s="19"/>
      <c r="E230" s="19"/>
      <c r="F230" s="19"/>
      <c r="G230" s="19"/>
      <c r="H230" s="19"/>
      <c r="I230" s="1">
        <v>213</v>
      </c>
      <c r="J230" s="9">
        <f t="shared" si="56"/>
        <v>0</v>
      </c>
      <c r="K230" s="9">
        <f t="shared" si="57"/>
        <v>0</v>
      </c>
      <c r="L230" s="9">
        <f t="shared" si="69"/>
        <v>0</v>
      </c>
      <c r="M230" s="9">
        <f t="shared" si="58"/>
        <v>0</v>
      </c>
      <c r="N230" s="19"/>
      <c r="O230" s="19"/>
      <c r="P230" s="19"/>
      <c r="Q230" s="19"/>
      <c r="R230" s="19"/>
      <c r="S230" s="19"/>
      <c r="T230" s="19"/>
      <c r="U230" s="19"/>
      <c r="V230" s="1">
        <v>213</v>
      </c>
      <c r="W230" s="9">
        <f t="shared" si="70"/>
        <v>0</v>
      </c>
      <c r="X230" s="9">
        <f t="shared" si="59"/>
        <v>0</v>
      </c>
      <c r="Y230" s="9">
        <f t="shared" si="71"/>
        <v>0</v>
      </c>
      <c r="Z230" s="9">
        <f t="shared" si="60"/>
        <v>0</v>
      </c>
      <c r="AA230" s="19"/>
      <c r="AB230" s="19"/>
      <c r="AC230" s="19"/>
      <c r="AD230" s="19"/>
      <c r="AE230" s="19"/>
      <c r="AF230" s="19"/>
      <c r="AG230" s="19"/>
      <c r="AH230" s="19"/>
      <c r="AI230" s="1">
        <v>213</v>
      </c>
      <c r="AJ230" s="9">
        <f t="shared" si="61"/>
        <v>0</v>
      </c>
      <c r="AK230" s="9">
        <f t="shared" si="54"/>
        <v>0</v>
      </c>
      <c r="AL230" s="9">
        <f t="shared" si="62"/>
        <v>0</v>
      </c>
      <c r="AM230" s="9">
        <f t="shared" si="63"/>
        <v>0</v>
      </c>
      <c r="AN230" s="19"/>
      <c r="AO230" s="19"/>
      <c r="AP230" s="19"/>
      <c r="AQ230" s="19"/>
      <c r="AR230" s="19"/>
      <c r="AS230" s="19"/>
      <c r="AT230" s="19"/>
      <c r="AU230" s="19"/>
      <c r="AV230" s="1">
        <v>213</v>
      </c>
      <c r="AW230" s="9">
        <f t="shared" si="64"/>
        <v>0</v>
      </c>
      <c r="AX230" s="9">
        <f t="shared" si="55"/>
        <v>0</v>
      </c>
      <c r="AY230" s="9">
        <f t="shared" si="65"/>
        <v>0</v>
      </c>
      <c r="AZ230" s="9">
        <f t="shared" si="66"/>
        <v>0</v>
      </c>
      <c r="BA230" s="19"/>
      <c r="BB230" s="19"/>
      <c r="BC230" s="9">
        <f t="shared" si="67"/>
        <v>0</v>
      </c>
      <c r="BD230" s="9">
        <f t="shared" si="68"/>
        <v>0</v>
      </c>
    </row>
    <row r="231" spans="1:56">
      <c r="A231" s="3"/>
      <c r="B231" s="19"/>
      <c r="C231" s="19"/>
      <c r="D231" s="19"/>
      <c r="E231" s="19"/>
      <c r="F231" s="19"/>
      <c r="G231" s="19"/>
      <c r="H231" s="19"/>
      <c r="I231" s="1">
        <v>214</v>
      </c>
      <c r="J231" s="9">
        <f t="shared" si="56"/>
        <v>0</v>
      </c>
      <c r="K231" s="9">
        <f t="shared" si="57"/>
        <v>0</v>
      </c>
      <c r="L231" s="9">
        <f t="shared" si="69"/>
        <v>0</v>
      </c>
      <c r="M231" s="9">
        <f t="shared" si="58"/>
        <v>0</v>
      </c>
      <c r="N231" s="19"/>
      <c r="O231" s="19"/>
      <c r="P231" s="19"/>
      <c r="Q231" s="19"/>
      <c r="R231" s="19"/>
      <c r="S231" s="19"/>
      <c r="T231" s="19"/>
      <c r="U231" s="19"/>
      <c r="V231" s="1">
        <v>214</v>
      </c>
      <c r="W231" s="9">
        <f t="shared" si="70"/>
        <v>0</v>
      </c>
      <c r="X231" s="9">
        <f t="shared" si="59"/>
        <v>0</v>
      </c>
      <c r="Y231" s="9">
        <f t="shared" si="71"/>
        <v>0</v>
      </c>
      <c r="Z231" s="9">
        <f t="shared" si="60"/>
        <v>0</v>
      </c>
      <c r="AA231" s="19"/>
      <c r="AB231" s="19"/>
      <c r="AC231" s="19"/>
      <c r="AD231" s="19"/>
      <c r="AE231" s="19"/>
      <c r="AF231" s="19"/>
      <c r="AG231" s="19"/>
      <c r="AH231" s="19"/>
      <c r="AI231" s="1">
        <v>214</v>
      </c>
      <c r="AJ231" s="9">
        <f t="shared" si="61"/>
        <v>0</v>
      </c>
      <c r="AK231" s="9">
        <f t="shared" si="54"/>
        <v>0</v>
      </c>
      <c r="AL231" s="9">
        <f t="shared" si="62"/>
        <v>0</v>
      </c>
      <c r="AM231" s="9">
        <f t="shared" si="63"/>
        <v>0</v>
      </c>
      <c r="AN231" s="19"/>
      <c r="AO231" s="19"/>
      <c r="AP231" s="19"/>
      <c r="AQ231" s="19"/>
      <c r="AR231" s="19"/>
      <c r="AS231" s="19"/>
      <c r="AT231" s="19"/>
      <c r="AU231" s="19"/>
      <c r="AV231" s="1">
        <v>214</v>
      </c>
      <c r="AW231" s="9">
        <f t="shared" si="64"/>
        <v>0</v>
      </c>
      <c r="AX231" s="9">
        <f t="shared" si="55"/>
        <v>0</v>
      </c>
      <c r="AY231" s="9">
        <f t="shared" si="65"/>
        <v>0</v>
      </c>
      <c r="AZ231" s="9">
        <f t="shared" si="66"/>
        <v>0</v>
      </c>
      <c r="BA231" s="19"/>
      <c r="BB231" s="19"/>
      <c r="BC231" s="9">
        <f t="shared" si="67"/>
        <v>0</v>
      </c>
      <c r="BD231" s="9">
        <f t="shared" si="68"/>
        <v>0</v>
      </c>
    </row>
    <row r="232" spans="1:56">
      <c r="A232" s="3"/>
      <c r="B232" s="19"/>
      <c r="C232" s="19"/>
      <c r="D232" s="19"/>
      <c r="E232" s="19"/>
      <c r="F232" s="19"/>
      <c r="G232" s="19"/>
      <c r="H232" s="19"/>
      <c r="I232" s="1">
        <v>215</v>
      </c>
      <c r="J232" s="9">
        <f t="shared" si="56"/>
        <v>0</v>
      </c>
      <c r="K232" s="9">
        <f t="shared" si="57"/>
        <v>0</v>
      </c>
      <c r="L232" s="9">
        <f t="shared" si="69"/>
        <v>0</v>
      </c>
      <c r="M232" s="9">
        <f t="shared" si="58"/>
        <v>0</v>
      </c>
      <c r="N232" s="19"/>
      <c r="O232" s="19"/>
      <c r="P232" s="19"/>
      <c r="Q232" s="19"/>
      <c r="R232" s="19"/>
      <c r="S232" s="19"/>
      <c r="T232" s="19"/>
      <c r="U232" s="19"/>
      <c r="V232" s="1">
        <v>215</v>
      </c>
      <c r="W232" s="9">
        <f t="shared" si="70"/>
        <v>0</v>
      </c>
      <c r="X232" s="9">
        <f t="shared" si="59"/>
        <v>0</v>
      </c>
      <c r="Y232" s="9">
        <f t="shared" si="71"/>
        <v>0</v>
      </c>
      <c r="Z232" s="9">
        <f t="shared" si="60"/>
        <v>0</v>
      </c>
      <c r="AA232" s="19"/>
      <c r="AB232" s="19"/>
      <c r="AC232" s="19"/>
      <c r="AD232" s="19"/>
      <c r="AE232" s="19"/>
      <c r="AF232" s="19"/>
      <c r="AG232" s="19"/>
      <c r="AH232" s="19"/>
      <c r="AI232" s="1">
        <v>215</v>
      </c>
      <c r="AJ232" s="9">
        <f t="shared" si="61"/>
        <v>0</v>
      </c>
      <c r="AK232" s="9">
        <f t="shared" si="54"/>
        <v>0</v>
      </c>
      <c r="AL232" s="9">
        <f t="shared" si="62"/>
        <v>0</v>
      </c>
      <c r="AM232" s="9">
        <f t="shared" si="63"/>
        <v>0</v>
      </c>
      <c r="AN232" s="19"/>
      <c r="AO232" s="19"/>
      <c r="AP232" s="19"/>
      <c r="AQ232" s="19"/>
      <c r="AR232" s="19"/>
      <c r="AS232" s="19"/>
      <c r="AT232" s="19"/>
      <c r="AU232" s="19"/>
      <c r="AV232" s="1">
        <v>215</v>
      </c>
      <c r="AW232" s="9">
        <f t="shared" si="64"/>
        <v>0</v>
      </c>
      <c r="AX232" s="9">
        <f t="shared" si="55"/>
        <v>0</v>
      </c>
      <c r="AY232" s="9">
        <f t="shared" si="65"/>
        <v>0</v>
      </c>
      <c r="AZ232" s="9">
        <f t="shared" si="66"/>
        <v>0</v>
      </c>
      <c r="BA232" s="19"/>
      <c r="BB232" s="19"/>
      <c r="BC232" s="9">
        <f t="shared" si="67"/>
        <v>0</v>
      </c>
      <c r="BD232" s="9">
        <f t="shared" si="68"/>
        <v>0</v>
      </c>
    </row>
    <row r="233" spans="1:56">
      <c r="A233" s="3"/>
      <c r="B233" s="19"/>
      <c r="C233" s="19"/>
      <c r="D233" s="19"/>
      <c r="E233" s="19"/>
      <c r="F233" s="19"/>
      <c r="G233" s="19"/>
      <c r="H233" s="19"/>
      <c r="I233" s="1">
        <v>216</v>
      </c>
      <c r="J233" s="9">
        <f t="shared" si="56"/>
        <v>0</v>
      </c>
      <c r="K233" s="9">
        <f t="shared" si="57"/>
        <v>0</v>
      </c>
      <c r="L233" s="9">
        <f t="shared" si="69"/>
        <v>0</v>
      </c>
      <c r="M233" s="9">
        <f t="shared" si="58"/>
        <v>0</v>
      </c>
      <c r="N233" s="19"/>
      <c r="O233" s="19"/>
      <c r="P233" s="19"/>
      <c r="Q233" s="19"/>
      <c r="R233" s="19"/>
      <c r="S233" s="19"/>
      <c r="T233" s="19"/>
      <c r="U233" s="19"/>
      <c r="V233" s="1">
        <v>216</v>
      </c>
      <c r="W233" s="9">
        <f t="shared" si="70"/>
        <v>0</v>
      </c>
      <c r="X233" s="9">
        <f t="shared" si="59"/>
        <v>0</v>
      </c>
      <c r="Y233" s="9">
        <f t="shared" si="71"/>
        <v>0</v>
      </c>
      <c r="Z233" s="9">
        <f t="shared" si="60"/>
        <v>0</v>
      </c>
      <c r="AA233" s="19"/>
      <c r="AB233" s="19"/>
      <c r="AC233" s="19"/>
      <c r="AD233" s="19"/>
      <c r="AE233" s="19"/>
      <c r="AF233" s="19"/>
      <c r="AG233" s="19"/>
      <c r="AH233" s="19"/>
      <c r="AI233" s="1">
        <v>216</v>
      </c>
      <c r="AJ233" s="9">
        <f t="shared" si="61"/>
        <v>0</v>
      </c>
      <c r="AK233" s="9">
        <f t="shared" si="54"/>
        <v>0</v>
      </c>
      <c r="AL233" s="9">
        <f t="shared" si="62"/>
        <v>0</v>
      </c>
      <c r="AM233" s="9">
        <f t="shared" si="63"/>
        <v>0</v>
      </c>
      <c r="AN233" s="19"/>
      <c r="AO233" s="19"/>
      <c r="AP233" s="19"/>
      <c r="AQ233" s="19"/>
      <c r="AR233" s="19"/>
      <c r="AS233" s="19"/>
      <c r="AT233" s="19"/>
      <c r="AU233" s="19"/>
      <c r="AV233" s="1">
        <v>216</v>
      </c>
      <c r="AW233" s="9">
        <f t="shared" si="64"/>
        <v>0</v>
      </c>
      <c r="AX233" s="9">
        <f t="shared" si="55"/>
        <v>0</v>
      </c>
      <c r="AY233" s="9">
        <f t="shared" si="65"/>
        <v>0</v>
      </c>
      <c r="AZ233" s="9">
        <f t="shared" si="66"/>
        <v>0</v>
      </c>
      <c r="BA233" s="19"/>
      <c r="BB233" s="19"/>
      <c r="BC233" s="9">
        <f t="shared" si="67"/>
        <v>0</v>
      </c>
      <c r="BD233" s="9">
        <f t="shared" si="68"/>
        <v>0</v>
      </c>
    </row>
    <row r="234" spans="1:56">
      <c r="A234" s="3"/>
      <c r="B234" s="19"/>
      <c r="C234" s="19"/>
      <c r="D234" s="19"/>
      <c r="E234" s="19"/>
      <c r="F234" s="19"/>
      <c r="G234" s="19"/>
      <c r="H234" s="19"/>
      <c r="I234" s="1">
        <v>217</v>
      </c>
      <c r="J234" s="9">
        <f t="shared" si="56"/>
        <v>0</v>
      </c>
      <c r="K234" s="9">
        <f t="shared" si="57"/>
        <v>0</v>
      </c>
      <c r="L234" s="9">
        <f t="shared" si="69"/>
        <v>0</v>
      </c>
      <c r="M234" s="9">
        <f t="shared" si="58"/>
        <v>0</v>
      </c>
      <c r="N234" s="19"/>
      <c r="O234" s="19"/>
      <c r="P234" s="19"/>
      <c r="Q234" s="19"/>
      <c r="R234" s="19"/>
      <c r="S234" s="19"/>
      <c r="T234" s="19"/>
      <c r="U234" s="19"/>
      <c r="V234" s="1">
        <v>217</v>
      </c>
      <c r="W234" s="9">
        <f t="shared" si="70"/>
        <v>0</v>
      </c>
      <c r="X234" s="9">
        <f t="shared" si="59"/>
        <v>0</v>
      </c>
      <c r="Y234" s="9">
        <f t="shared" si="71"/>
        <v>0</v>
      </c>
      <c r="Z234" s="9">
        <f t="shared" si="60"/>
        <v>0</v>
      </c>
      <c r="AA234" s="19"/>
      <c r="AB234" s="19"/>
      <c r="AC234" s="19"/>
      <c r="AD234" s="19"/>
      <c r="AE234" s="19"/>
      <c r="AF234" s="19"/>
      <c r="AG234" s="19"/>
      <c r="AH234" s="19"/>
      <c r="AI234" s="1">
        <v>217</v>
      </c>
      <c r="AJ234" s="9">
        <f t="shared" si="61"/>
        <v>0</v>
      </c>
      <c r="AK234" s="9">
        <f t="shared" si="54"/>
        <v>0</v>
      </c>
      <c r="AL234" s="9">
        <f t="shared" si="62"/>
        <v>0</v>
      </c>
      <c r="AM234" s="9">
        <f t="shared" si="63"/>
        <v>0</v>
      </c>
      <c r="AN234" s="19"/>
      <c r="AO234" s="19"/>
      <c r="AP234" s="19"/>
      <c r="AQ234" s="19"/>
      <c r="AR234" s="19"/>
      <c r="AS234" s="19"/>
      <c r="AT234" s="19"/>
      <c r="AU234" s="19"/>
      <c r="AV234" s="1">
        <v>217</v>
      </c>
      <c r="AW234" s="9">
        <f t="shared" si="64"/>
        <v>0</v>
      </c>
      <c r="AX234" s="9">
        <f t="shared" si="55"/>
        <v>0</v>
      </c>
      <c r="AY234" s="9">
        <f t="shared" si="65"/>
        <v>0</v>
      </c>
      <c r="AZ234" s="9">
        <f t="shared" si="66"/>
        <v>0</v>
      </c>
      <c r="BA234" s="19"/>
      <c r="BB234" s="19"/>
      <c r="BC234" s="9">
        <f t="shared" si="67"/>
        <v>0</v>
      </c>
      <c r="BD234" s="9">
        <f t="shared" si="68"/>
        <v>0</v>
      </c>
    </row>
    <row r="235" spans="1:56">
      <c r="A235" s="3"/>
      <c r="B235" s="19"/>
      <c r="C235" s="19"/>
      <c r="D235" s="19"/>
      <c r="E235" s="19"/>
      <c r="F235" s="19"/>
      <c r="G235" s="19"/>
      <c r="H235" s="19"/>
      <c r="I235" s="1">
        <v>218</v>
      </c>
      <c r="J235" s="9">
        <f t="shared" si="56"/>
        <v>0</v>
      </c>
      <c r="K235" s="9">
        <f t="shared" si="57"/>
        <v>0</v>
      </c>
      <c r="L235" s="9">
        <f t="shared" si="69"/>
        <v>0</v>
      </c>
      <c r="M235" s="9">
        <f t="shared" si="58"/>
        <v>0</v>
      </c>
      <c r="N235" s="19"/>
      <c r="O235" s="19"/>
      <c r="P235" s="19"/>
      <c r="Q235" s="19"/>
      <c r="R235" s="19"/>
      <c r="S235" s="19"/>
      <c r="T235" s="19"/>
      <c r="U235" s="19"/>
      <c r="V235" s="1">
        <v>218</v>
      </c>
      <c r="W235" s="9">
        <f t="shared" si="70"/>
        <v>0</v>
      </c>
      <c r="X235" s="9">
        <f t="shared" si="59"/>
        <v>0</v>
      </c>
      <c r="Y235" s="9">
        <f t="shared" si="71"/>
        <v>0</v>
      </c>
      <c r="Z235" s="9">
        <f t="shared" si="60"/>
        <v>0</v>
      </c>
      <c r="AA235" s="19"/>
      <c r="AB235" s="19"/>
      <c r="AC235" s="19"/>
      <c r="AD235" s="19"/>
      <c r="AE235" s="19"/>
      <c r="AF235" s="19"/>
      <c r="AG235" s="19"/>
      <c r="AH235" s="19"/>
      <c r="AI235" s="1">
        <v>218</v>
      </c>
      <c r="AJ235" s="9">
        <f t="shared" si="61"/>
        <v>0</v>
      </c>
      <c r="AK235" s="9">
        <f t="shared" si="54"/>
        <v>0</v>
      </c>
      <c r="AL235" s="9">
        <f t="shared" si="62"/>
        <v>0</v>
      </c>
      <c r="AM235" s="9">
        <f t="shared" si="63"/>
        <v>0</v>
      </c>
      <c r="AN235" s="19"/>
      <c r="AO235" s="19"/>
      <c r="AP235" s="19"/>
      <c r="AQ235" s="19"/>
      <c r="AR235" s="19"/>
      <c r="AS235" s="19"/>
      <c r="AT235" s="19"/>
      <c r="AU235" s="19"/>
      <c r="AV235" s="1">
        <v>218</v>
      </c>
      <c r="AW235" s="9">
        <f t="shared" si="64"/>
        <v>0</v>
      </c>
      <c r="AX235" s="9">
        <f t="shared" si="55"/>
        <v>0</v>
      </c>
      <c r="AY235" s="9">
        <f t="shared" si="65"/>
        <v>0</v>
      </c>
      <c r="AZ235" s="9">
        <f t="shared" si="66"/>
        <v>0</v>
      </c>
      <c r="BA235" s="19"/>
      <c r="BB235" s="19"/>
      <c r="BC235" s="9">
        <f t="shared" si="67"/>
        <v>0</v>
      </c>
      <c r="BD235" s="9">
        <f t="shared" si="68"/>
        <v>0</v>
      </c>
    </row>
    <row r="236" spans="1:56">
      <c r="A236" s="3"/>
      <c r="B236" s="19"/>
      <c r="C236" s="19"/>
      <c r="D236" s="19"/>
      <c r="E236" s="19"/>
      <c r="F236" s="19"/>
      <c r="G236" s="19"/>
      <c r="H236" s="19"/>
      <c r="I236" s="1">
        <v>219</v>
      </c>
      <c r="J236" s="9">
        <f t="shared" si="56"/>
        <v>0</v>
      </c>
      <c r="K236" s="9">
        <f t="shared" si="57"/>
        <v>0</v>
      </c>
      <c r="L236" s="9">
        <f t="shared" si="69"/>
        <v>0</v>
      </c>
      <c r="M236" s="9">
        <f t="shared" si="58"/>
        <v>0</v>
      </c>
      <c r="N236" s="19"/>
      <c r="O236" s="19"/>
      <c r="P236" s="19"/>
      <c r="Q236" s="19"/>
      <c r="R236" s="19"/>
      <c r="S236" s="19"/>
      <c r="T236" s="19"/>
      <c r="U236" s="19"/>
      <c r="V236" s="1">
        <v>219</v>
      </c>
      <c r="W236" s="9">
        <f t="shared" si="70"/>
        <v>0</v>
      </c>
      <c r="X236" s="9">
        <f t="shared" si="59"/>
        <v>0</v>
      </c>
      <c r="Y236" s="9">
        <f t="shared" si="71"/>
        <v>0</v>
      </c>
      <c r="Z236" s="9">
        <f t="shared" si="60"/>
        <v>0</v>
      </c>
      <c r="AA236" s="19"/>
      <c r="AB236" s="19"/>
      <c r="AC236" s="19"/>
      <c r="AD236" s="19"/>
      <c r="AE236" s="19"/>
      <c r="AF236" s="19"/>
      <c r="AG236" s="19"/>
      <c r="AH236" s="19"/>
      <c r="AI236" s="1">
        <v>219</v>
      </c>
      <c r="AJ236" s="9">
        <f t="shared" si="61"/>
        <v>0</v>
      </c>
      <c r="AK236" s="9">
        <f t="shared" si="54"/>
        <v>0</v>
      </c>
      <c r="AL236" s="9">
        <f t="shared" si="62"/>
        <v>0</v>
      </c>
      <c r="AM236" s="9">
        <f t="shared" si="63"/>
        <v>0</v>
      </c>
      <c r="AN236" s="19"/>
      <c r="AO236" s="19"/>
      <c r="AP236" s="19"/>
      <c r="AQ236" s="19"/>
      <c r="AR236" s="19"/>
      <c r="AS236" s="19"/>
      <c r="AT236" s="19"/>
      <c r="AU236" s="19"/>
      <c r="AV236" s="1">
        <v>219</v>
      </c>
      <c r="AW236" s="9">
        <f t="shared" si="64"/>
        <v>0</v>
      </c>
      <c r="AX236" s="9">
        <f t="shared" si="55"/>
        <v>0</v>
      </c>
      <c r="AY236" s="9">
        <f t="shared" si="65"/>
        <v>0</v>
      </c>
      <c r="AZ236" s="9">
        <f t="shared" si="66"/>
        <v>0</v>
      </c>
      <c r="BA236" s="19"/>
      <c r="BB236" s="19"/>
      <c r="BC236" s="9">
        <f t="shared" si="67"/>
        <v>0</v>
      </c>
      <c r="BD236" s="9">
        <f t="shared" si="68"/>
        <v>0</v>
      </c>
    </row>
    <row r="237" spans="1:56">
      <c r="A237" s="3"/>
      <c r="B237" s="19"/>
      <c r="C237" s="19"/>
      <c r="D237" s="19"/>
      <c r="E237" s="19"/>
      <c r="F237" s="19"/>
      <c r="G237" s="19"/>
      <c r="H237" s="19"/>
      <c r="I237" s="1">
        <v>220</v>
      </c>
      <c r="J237" s="9">
        <f t="shared" si="56"/>
        <v>0</v>
      </c>
      <c r="K237" s="9">
        <f t="shared" si="57"/>
        <v>0</v>
      </c>
      <c r="L237" s="9">
        <f t="shared" si="69"/>
        <v>0</v>
      </c>
      <c r="M237" s="9">
        <f t="shared" si="58"/>
        <v>0</v>
      </c>
      <c r="N237" s="19"/>
      <c r="O237" s="19"/>
      <c r="P237" s="19"/>
      <c r="Q237" s="19"/>
      <c r="R237" s="19"/>
      <c r="S237" s="19"/>
      <c r="T237" s="19"/>
      <c r="U237" s="19"/>
      <c r="V237" s="1">
        <v>220</v>
      </c>
      <c r="W237" s="9">
        <f t="shared" si="70"/>
        <v>0</v>
      </c>
      <c r="X237" s="9">
        <f t="shared" si="59"/>
        <v>0</v>
      </c>
      <c r="Y237" s="9">
        <f t="shared" si="71"/>
        <v>0</v>
      </c>
      <c r="Z237" s="9">
        <f t="shared" si="60"/>
        <v>0</v>
      </c>
      <c r="AA237" s="19"/>
      <c r="AB237" s="19"/>
      <c r="AC237" s="19"/>
      <c r="AD237" s="19"/>
      <c r="AE237" s="19"/>
      <c r="AF237" s="19"/>
      <c r="AG237" s="19"/>
      <c r="AH237" s="19"/>
      <c r="AI237" s="1">
        <v>220</v>
      </c>
      <c r="AJ237" s="9">
        <f t="shared" si="61"/>
        <v>0</v>
      </c>
      <c r="AK237" s="9">
        <f t="shared" si="54"/>
        <v>0</v>
      </c>
      <c r="AL237" s="9">
        <f t="shared" si="62"/>
        <v>0</v>
      </c>
      <c r="AM237" s="9">
        <f t="shared" si="63"/>
        <v>0</v>
      </c>
      <c r="AN237" s="19"/>
      <c r="AO237" s="19"/>
      <c r="AP237" s="19"/>
      <c r="AQ237" s="19"/>
      <c r="AR237" s="19"/>
      <c r="AS237" s="19"/>
      <c r="AT237" s="19"/>
      <c r="AU237" s="19"/>
      <c r="AV237" s="1">
        <v>220</v>
      </c>
      <c r="AW237" s="9">
        <f t="shared" si="64"/>
        <v>0</v>
      </c>
      <c r="AX237" s="9">
        <f t="shared" si="55"/>
        <v>0</v>
      </c>
      <c r="AY237" s="9">
        <f t="shared" si="65"/>
        <v>0</v>
      </c>
      <c r="AZ237" s="9">
        <f t="shared" si="66"/>
        <v>0</v>
      </c>
      <c r="BA237" s="19"/>
      <c r="BB237" s="19"/>
      <c r="BC237" s="9">
        <f t="shared" si="67"/>
        <v>0</v>
      </c>
      <c r="BD237" s="9">
        <f t="shared" si="68"/>
        <v>0</v>
      </c>
    </row>
    <row r="238" spans="1:56">
      <c r="A238" s="3"/>
      <c r="B238" s="19"/>
      <c r="C238" s="19"/>
      <c r="D238" s="19"/>
      <c r="E238" s="19"/>
      <c r="F238" s="19"/>
      <c r="G238" s="19"/>
      <c r="H238" s="19"/>
      <c r="I238" s="1">
        <v>221</v>
      </c>
      <c r="J238" s="9">
        <f t="shared" si="56"/>
        <v>0</v>
      </c>
      <c r="K238" s="9">
        <f t="shared" si="57"/>
        <v>0</v>
      </c>
      <c r="L238" s="9">
        <f t="shared" si="69"/>
        <v>0</v>
      </c>
      <c r="M238" s="9">
        <f t="shared" si="58"/>
        <v>0</v>
      </c>
      <c r="N238" s="19"/>
      <c r="O238" s="19"/>
      <c r="P238" s="19"/>
      <c r="Q238" s="19"/>
      <c r="R238" s="19"/>
      <c r="S238" s="19"/>
      <c r="T238" s="19"/>
      <c r="U238" s="19"/>
      <c r="V238" s="1">
        <v>221</v>
      </c>
      <c r="W238" s="9">
        <f t="shared" si="70"/>
        <v>0</v>
      </c>
      <c r="X238" s="9">
        <f t="shared" si="59"/>
        <v>0</v>
      </c>
      <c r="Y238" s="9">
        <f t="shared" si="71"/>
        <v>0</v>
      </c>
      <c r="Z238" s="9">
        <f t="shared" si="60"/>
        <v>0</v>
      </c>
      <c r="AA238" s="19"/>
      <c r="AB238" s="19"/>
      <c r="AC238" s="19"/>
      <c r="AD238" s="19"/>
      <c r="AE238" s="19"/>
      <c r="AF238" s="19"/>
      <c r="AG238" s="19"/>
      <c r="AH238" s="19"/>
      <c r="AI238" s="1">
        <v>221</v>
      </c>
      <c r="AJ238" s="9">
        <f t="shared" si="61"/>
        <v>0</v>
      </c>
      <c r="AK238" s="9">
        <f t="shared" si="54"/>
        <v>0</v>
      </c>
      <c r="AL238" s="9">
        <f t="shared" si="62"/>
        <v>0</v>
      </c>
      <c r="AM238" s="9">
        <f t="shared" si="63"/>
        <v>0</v>
      </c>
      <c r="AN238" s="19"/>
      <c r="AO238" s="19"/>
      <c r="AP238" s="19"/>
      <c r="AQ238" s="19"/>
      <c r="AR238" s="19"/>
      <c r="AS238" s="19"/>
      <c r="AT238" s="19"/>
      <c r="AU238" s="19"/>
      <c r="AV238" s="1">
        <v>221</v>
      </c>
      <c r="AW238" s="9">
        <f t="shared" si="64"/>
        <v>0</v>
      </c>
      <c r="AX238" s="9">
        <f t="shared" si="55"/>
        <v>0</v>
      </c>
      <c r="AY238" s="9">
        <f t="shared" si="65"/>
        <v>0</v>
      </c>
      <c r="AZ238" s="9">
        <f t="shared" si="66"/>
        <v>0</v>
      </c>
      <c r="BA238" s="19"/>
      <c r="BB238" s="19"/>
      <c r="BC238" s="9">
        <f t="shared" si="67"/>
        <v>0</v>
      </c>
      <c r="BD238" s="9">
        <f t="shared" si="68"/>
        <v>0</v>
      </c>
    </row>
    <row r="239" spans="1:56">
      <c r="A239" s="3"/>
      <c r="B239" s="19"/>
      <c r="C239" s="19"/>
      <c r="D239" s="19"/>
      <c r="E239" s="19"/>
      <c r="F239" s="19"/>
      <c r="G239" s="19"/>
      <c r="H239" s="19"/>
      <c r="I239" s="1">
        <v>222</v>
      </c>
      <c r="J239" s="9">
        <f t="shared" si="56"/>
        <v>0</v>
      </c>
      <c r="K239" s="9">
        <f t="shared" si="57"/>
        <v>0</v>
      </c>
      <c r="L239" s="9">
        <f t="shared" si="69"/>
        <v>0</v>
      </c>
      <c r="M239" s="9">
        <f t="shared" si="58"/>
        <v>0</v>
      </c>
      <c r="N239" s="19"/>
      <c r="O239" s="19"/>
      <c r="P239" s="19"/>
      <c r="Q239" s="19"/>
      <c r="R239" s="19"/>
      <c r="S239" s="19"/>
      <c r="T239" s="19"/>
      <c r="U239" s="19"/>
      <c r="V239" s="1">
        <v>222</v>
      </c>
      <c r="W239" s="9">
        <f t="shared" si="70"/>
        <v>0</v>
      </c>
      <c r="X239" s="9">
        <f t="shared" si="59"/>
        <v>0</v>
      </c>
      <c r="Y239" s="9">
        <f t="shared" si="71"/>
        <v>0</v>
      </c>
      <c r="Z239" s="9">
        <f t="shared" si="60"/>
        <v>0</v>
      </c>
      <c r="AA239" s="19"/>
      <c r="AB239" s="19"/>
      <c r="AC239" s="19"/>
      <c r="AD239" s="19"/>
      <c r="AE239" s="19"/>
      <c r="AF239" s="19"/>
      <c r="AG239" s="19"/>
      <c r="AH239" s="19"/>
      <c r="AI239" s="1">
        <v>222</v>
      </c>
      <c r="AJ239" s="9">
        <f t="shared" si="61"/>
        <v>0</v>
      </c>
      <c r="AK239" s="9">
        <f t="shared" si="54"/>
        <v>0</v>
      </c>
      <c r="AL239" s="9">
        <f t="shared" si="62"/>
        <v>0</v>
      </c>
      <c r="AM239" s="9">
        <f t="shared" si="63"/>
        <v>0</v>
      </c>
      <c r="AN239" s="19"/>
      <c r="AO239" s="19"/>
      <c r="AP239" s="19"/>
      <c r="AQ239" s="19"/>
      <c r="AR239" s="19"/>
      <c r="AS239" s="19"/>
      <c r="AT239" s="19"/>
      <c r="AU239" s="19"/>
      <c r="AV239" s="1">
        <v>222</v>
      </c>
      <c r="AW239" s="9">
        <f t="shared" si="64"/>
        <v>0</v>
      </c>
      <c r="AX239" s="9">
        <f t="shared" si="55"/>
        <v>0</v>
      </c>
      <c r="AY239" s="9">
        <f t="shared" si="65"/>
        <v>0</v>
      </c>
      <c r="AZ239" s="9">
        <f t="shared" si="66"/>
        <v>0</v>
      </c>
      <c r="BA239" s="19"/>
      <c r="BB239" s="19"/>
      <c r="BC239" s="9">
        <f t="shared" si="67"/>
        <v>0</v>
      </c>
      <c r="BD239" s="9">
        <f t="shared" si="68"/>
        <v>0</v>
      </c>
    </row>
    <row r="240" spans="1:56">
      <c r="A240" s="3"/>
      <c r="B240" s="19"/>
      <c r="C240" s="19"/>
      <c r="D240" s="19"/>
      <c r="E240" s="19"/>
      <c r="F240" s="19"/>
      <c r="G240" s="19"/>
      <c r="H240" s="19"/>
      <c r="I240" s="1">
        <v>223</v>
      </c>
      <c r="J240" s="9">
        <f t="shared" si="56"/>
        <v>0</v>
      </c>
      <c r="K240" s="9">
        <f t="shared" si="57"/>
        <v>0</v>
      </c>
      <c r="L240" s="9">
        <f t="shared" si="69"/>
        <v>0</v>
      </c>
      <c r="M240" s="9">
        <f t="shared" si="58"/>
        <v>0</v>
      </c>
      <c r="N240" s="19"/>
      <c r="O240" s="19"/>
      <c r="P240" s="19"/>
      <c r="Q240" s="19"/>
      <c r="R240" s="19"/>
      <c r="S240" s="19"/>
      <c r="T240" s="19"/>
      <c r="U240" s="19"/>
      <c r="V240" s="1">
        <v>223</v>
      </c>
      <c r="W240" s="9">
        <f t="shared" si="70"/>
        <v>0</v>
      </c>
      <c r="X240" s="9">
        <f t="shared" si="59"/>
        <v>0</v>
      </c>
      <c r="Y240" s="9">
        <f t="shared" si="71"/>
        <v>0</v>
      </c>
      <c r="Z240" s="9">
        <f t="shared" si="60"/>
        <v>0</v>
      </c>
      <c r="AA240" s="19"/>
      <c r="AB240" s="19"/>
      <c r="AC240" s="19"/>
      <c r="AD240" s="19"/>
      <c r="AE240" s="19"/>
      <c r="AF240" s="19"/>
      <c r="AG240" s="19"/>
      <c r="AH240" s="19"/>
      <c r="AI240" s="1">
        <v>223</v>
      </c>
      <c r="AJ240" s="9">
        <f t="shared" si="61"/>
        <v>0</v>
      </c>
      <c r="AK240" s="9">
        <f t="shared" si="54"/>
        <v>0</v>
      </c>
      <c r="AL240" s="9">
        <f t="shared" si="62"/>
        <v>0</v>
      </c>
      <c r="AM240" s="9">
        <f t="shared" si="63"/>
        <v>0</v>
      </c>
      <c r="AN240" s="19"/>
      <c r="AO240" s="19"/>
      <c r="AP240" s="19"/>
      <c r="AQ240" s="19"/>
      <c r="AR240" s="19"/>
      <c r="AS240" s="19"/>
      <c r="AT240" s="19"/>
      <c r="AU240" s="19"/>
      <c r="AV240" s="1">
        <v>223</v>
      </c>
      <c r="AW240" s="9">
        <f t="shared" si="64"/>
        <v>0</v>
      </c>
      <c r="AX240" s="9">
        <f t="shared" si="55"/>
        <v>0</v>
      </c>
      <c r="AY240" s="9">
        <f t="shared" si="65"/>
        <v>0</v>
      </c>
      <c r="AZ240" s="9">
        <f t="shared" si="66"/>
        <v>0</v>
      </c>
      <c r="BA240" s="19"/>
      <c r="BB240" s="19"/>
      <c r="BC240" s="9">
        <f t="shared" si="67"/>
        <v>0</v>
      </c>
      <c r="BD240" s="9">
        <f t="shared" si="68"/>
        <v>0</v>
      </c>
    </row>
    <row r="241" spans="1:56">
      <c r="A241" s="3"/>
      <c r="B241" s="19"/>
      <c r="C241" s="19"/>
      <c r="D241" s="19"/>
      <c r="E241" s="19"/>
      <c r="F241" s="19"/>
      <c r="G241" s="19"/>
      <c r="H241" s="19"/>
      <c r="I241" s="1">
        <v>224</v>
      </c>
      <c r="J241" s="9">
        <f t="shared" si="56"/>
        <v>0</v>
      </c>
      <c r="K241" s="9">
        <f t="shared" si="57"/>
        <v>0</v>
      </c>
      <c r="L241" s="9">
        <f t="shared" si="69"/>
        <v>0</v>
      </c>
      <c r="M241" s="9">
        <f t="shared" si="58"/>
        <v>0</v>
      </c>
      <c r="N241" s="19"/>
      <c r="O241" s="19"/>
      <c r="P241" s="19"/>
      <c r="Q241" s="19"/>
      <c r="R241" s="19"/>
      <c r="S241" s="19"/>
      <c r="T241" s="19"/>
      <c r="U241" s="19"/>
      <c r="V241" s="1">
        <v>224</v>
      </c>
      <c r="W241" s="9">
        <f t="shared" si="70"/>
        <v>0</v>
      </c>
      <c r="X241" s="9">
        <f t="shared" si="59"/>
        <v>0</v>
      </c>
      <c r="Y241" s="9">
        <f t="shared" si="71"/>
        <v>0</v>
      </c>
      <c r="Z241" s="9">
        <f t="shared" si="60"/>
        <v>0</v>
      </c>
      <c r="AA241" s="19"/>
      <c r="AB241" s="19"/>
      <c r="AC241" s="19"/>
      <c r="AD241" s="19"/>
      <c r="AE241" s="19"/>
      <c r="AF241" s="19"/>
      <c r="AG241" s="19"/>
      <c r="AH241" s="19"/>
      <c r="AI241" s="1">
        <v>224</v>
      </c>
      <c r="AJ241" s="9">
        <f t="shared" si="61"/>
        <v>0</v>
      </c>
      <c r="AK241" s="9">
        <f t="shared" si="54"/>
        <v>0</v>
      </c>
      <c r="AL241" s="9">
        <f t="shared" si="62"/>
        <v>0</v>
      </c>
      <c r="AM241" s="9">
        <f t="shared" si="63"/>
        <v>0</v>
      </c>
      <c r="AN241" s="19"/>
      <c r="AO241" s="19"/>
      <c r="AP241" s="19"/>
      <c r="AQ241" s="19"/>
      <c r="AR241" s="19"/>
      <c r="AS241" s="19"/>
      <c r="AT241" s="19"/>
      <c r="AU241" s="19"/>
      <c r="AV241" s="1">
        <v>224</v>
      </c>
      <c r="AW241" s="9">
        <f t="shared" si="64"/>
        <v>0</v>
      </c>
      <c r="AX241" s="9">
        <f t="shared" si="55"/>
        <v>0</v>
      </c>
      <c r="AY241" s="9">
        <f t="shared" si="65"/>
        <v>0</v>
      </c>
      <c r="AZ241" s="9">
        <f t="shared" si="66"/>
        <v>0</v>
      </c>
      <c r="BA241" s="19"/>
      <c r="BB241" s="19"/>
      <c r="BC241" s="9">
        <f t="shared" si="67"/>
        <v>0</v>
      </c>
      <c r="BD241" s="9">
        <f t="shared" si="68"/>
        <v>0</v>
      </c>
    </row>
    <row r="242" spans="1:56">
      <c r="A242" s="3"/>
      <c r="B242" s="19"/>
      <c r="C242" s="19"/>
      <c r="D242" s="19"/>
      <c r="E242" s="19"/>
      <c r="F242" s="19"/>
      <c r="G242" s="19"/>
      <c r="H242" s="19"/>
      <c r="I242" s="1">
        <v>225</v>
      </c>
      <c r="J242" s="9">
        <f t="shared" si="56"/>
        <v>0</v>
      </c>
      <c r="K242" s="9">
        <f t="shared" si="57"/>
        <v>0</v>
      </c>
      <c r="L242" s="9">
        <f t="shared" si="69"/>
        <v>0</v>
      </c>
      <c r="M242" s="9">
        <f t="shared" si="58"/>
        <v>0</v>
      </c>
      <c r="N242" s="19"/>
      <c r="O242" s="19"/>
      <c r="P242" s="19"/>
      <c r="Q242" s="19"/>
      <c r="R242" s="19"/>
      <c r="S242" s="19"/>
      <c r="T242" s="19"/>
      <c r="U242" s="19"/>
      <c r="V242" s="1">
        <v>225</v>
      </c>
      <c r="W242" s="9">
        <f t="shared" si="70"/>
        <v>0</v>
      </c>
      <c r="X242" s="9">
        <f t="shared" si="59"/>
        <v>0</v>
      </c>
      <c r="Y242" s="9">
        <f t="shared" si="71"/>
        <v>0</v>
      </c>
      <c r="Z242" s="9">
        <f t="shared" si="60"/>
        <v>0</v>
      </c>
      <c r="AA242" s="19"/>
      <c r="AB242" s="19"/>
      <c r="AC242" s="19"/>
      <c r="AD242" s="19"/>
      <c r="AE242" s="19"/>
      <c r="AF242" s="19"/>
      <c r="AG242" s="19"/>
      <c r="AH242" s="19"/>
      <c r="AI242" s="1">
        <v>225</v>
      </c>
      <c r="AJ242" s="9">
        <f t="shared" si="61"/>
        <v>0</v>
      </c>
      <c r="AK242" s="9">
        <f t="shared" si="54"/>
        <v>0</v>
      </c>
      <c r="AL242" s="9">
        <f t="shared" si="62"/>
        <v>0</v>
      </c>
      <c r="AM242" s="9">
        <f t="shared" si="63"/>
        <v>0</v>
      </c>
      <c r="AN242" s="19"/>
      <c r="AO242" s="19"/>
      <c r="AP242" s="19"/>
      <c r="AQ242" s="19"/>
      <c r="AR242" s="19"/>
      <c r="AS242" s="19"/>
      <c r="AT242" s="19"/>
      <c r="AU242" s="19"/>
      <c r="AV242" s="1">
        <v>225</v>
      </c>
      <c r="AW242" s="9">
        <f t="shared" si="64"/>
        <v>0</v>
      </c>
      <c r="AX242" s="9">
        <f t="shared" si="55"/>
        <v>0</v>
      </c>
      <c r="AY242" s="9">
        <f t="shared" si="65"/>
        <v>0</v>
      </c>
      <c r="AZ242" s="9">
        <f t="shared" si="66"/>
        <v>0</v>
      </c>
      <c r="BA242" s="19"/>
      <c r="BB242" s="19"/>
      <c r="BC242" s="9">
        <f t="shared" si="67"/>
        <v>0</v>
      </c>
      <c r="BD242" s="9">
        <f t="shared" si="68"/>
        <v>0</v>
      </c>
    </row>
    <row r="243" spans="1:56">
      <c r="A243" s="3"/>
      <c r="B243" s="19"/>
      <c r="C243" s="19"/>
      <c r="D243" s="19"/>
      <c r="E243" s="19"/>
      <c r="F243" s="19"/>
      <c r="G243" s="19"/>
      <c r="H243" s="19"/>
      <c r="I243" s="1">
        <v>226</v>
      </c>
      <c r="J243" s="9">
        <f t="shared" si="56"/>
        <v>0</v>
      </c>
      <c r="K243" s="9">
        <f t="shared" si="57"/>
        <v>0</v>
      </c>
      <c r="L243" s="9">
        <f t="shared" si="69"/>
        <v>0</v>
      </c>
      <c r="M243" s="9">
        <f t="shared" si="58"/>
        <v>0</v>
      </c>
      <c r="N243" s="19"/>
      <c r="O243" s="19"/>
      <c r="P243" s="19"/>
      <c r="Q243" s="19"/>
      <c r="R243" s="19"/>
      <c r="S243" s="19"/>
      <c r="T243" s="19"/>
      <c r="U243" s="19"/>
      <c r="V243" s="1">
        <v>226</v>
      </c>
      <c r="W243" s="9">
        <f t="shared" si="70"/>
        <v>0</v>
      </c>
      <c r="X243" s="9">
        <f t="shared" si="59"/>
        <v>0</v>
      </c>
      <c r="Y243" s="9">
        <f t="shared" si="71"/>
        <v>0</v>
      </c>
      <c r="Z243" s="9">
        <f t="shared" si="60"/>
        <v>0</v>
      </c>
      <c r="AA243" s="19"/>
      <c r="AB243" s="19"/>
      <c r="AC243" s="19"/>
      <c r="AD243" s="19"/>
      <c r="AE243" s="19"/>
      <c r="AF243" s="19"/>
      <c r="AG243" s="19"/>
      <c r="AH243" s="19"/>
      <c r="AI243" s="1">
        <v>226</v>
      </c>
      <c r="AJ243" s="9">
        <f t="shared" si="61"/>
        <v>0</v>
      </c>
      <c r="AK243" s="9">
        <f t="shared" si="54"/>
        <v>0</v>
      </c>
      <c r="AL243" s="9">
        <f t="shared" si="62"/>
        <v>0</v>
      </c>
      <c r="AM243" s="9">
        <f t="shared" si="63"/>
        <v>0</v>
      </c>
      <c r="AN243" s="19"/>
      <c r="AO243" s="19"/>
      <c r="AP243" s="19"/>
      <c r="AQ243" s="19"/>
      <c r="AR243" s="19"/>
      <c r="AS243" s="19"/>
      <c r="AT243" s="19"/>
      <c r="AU243" s="19"/>
      <c r="AV243" s="1">
        <v>226</v>
      </c>
      <c r="AW243" s="9">
        <f t="shared" si="64"/>
        <v>0</v>
      </c>
      <c r="AX243" s="9">
        <f t="shared" si="55"/>
        <v>0</v>
      </c>
      <c r="AY243" s="9">
        <f t="shared" si="65"/>
        <v>0</v>
      </c>
      <c r="AZ243" s="9">
        <f t="shared" si="66"/>
        <v>0</v>
      </c>
      <c r="BA243" s="19"/>
      <c r="BB243" s="19"/>
      <c r="BC243" s="9">
        <f t="shared" si="67"/>
        <v>0</v>
      </c>
      <c r="BD243" s="9">
        <f t="shared" si="68"/>
        <v>0</v>
      </c>
    </row>
    <row r="244" spans="1:56">
      <c r="A244" s="3"/>
      <c r="B244" s="19"/>
      <c r="C244" s="19"/>
      <c r="D244" s="19"/>
      <c r="E244" s="19"/>
      <c r="F244" s="19"/>
      <c r="G244" s="19"/>
      <c r="H244" s="19"/>
      <c r="I244" s="1">
        <v>227</v>
      </c>
      <c r="J244" s="9">
        <f t="shared" si="56"/>
        <v>0</v>
      </c>
      <c r="K244" s="9">
        <f t="shared" si="57"/>
        <v>0</v>
      </c>
      <c r="L244" s="9">
        <f t="shared" si="69"/>
        <v>0</v>
      </c>
      <c r="M244" s="9">
        <f t="shared" si="58"/>
        <v>0</v>
      </c>
      <c r="N244" s="19"/>
      <c r="O244" s="19"/>
      <c r="P244" s="19"/>
      <c r="Q244" s="19"/>
      <c r="R244" s="19"/>
      <c r="S244" s="19"/>
      <c r="T244" s="19"/>
      <c r="U244" s="19"/>
      <c r="V244" s="1">
        <v>227</v>
      </c>
      <c r="W244" s="9">
        <f t="shared" si="70"/>
        <v>0</v>
      </c>
      <c r="X244" s="9">
        <f t="shared" si="59"/>
        <v>0</v>
      </c>
      <c r="Y244" s="9">
        <f t="shared" si="71"/>
        <v>0</v>
      </c>
      <c r="Z244" s="9">
        <f t="shared" si="60"/>
        <v>0</v>
      </c>
      <c r="AA244" s="19"/>
      <c r="AB244" s="19"/>
      <c r="AC244" s="19"/>
      <c r="AD244" s="19"/>
      <c r="AE244" s="19"/>
      <c r="AF244" s="19"/>
      <c r="AG244" s="19"/>
      <c r="AH244" s="19"/>
      <c r="AI244" s="1">
        <v>227</v>
      </c>
      <c r="AJ244" s="9">
        <f t="shared" si="61"/>
        <v>0</v>
      </c>
      <c r="AK244" s="9">
        <f t="shared" si="54"/>
        <v>0</v>
      </c>
      <c r="AL244" s="9">
        <f t="shared" si="62"/>
        <v>0</v>
      </c>
      <c r="AM244" s="9">
        <f t="shared" si="63"/>
        <v>0</v>
      </c>
      <c r="AN244" s="19"/>
      <c r="AO244" s="19"/>
      <c r="AP244" s="19"/>
      <c r="AQ244" s="19"/>
      <c r="AR244" s="19"/>
      <c r="AS244" s="19"/>
      <c r="AT244" s="19"/>
      <c r="AU244" s="19"/>
      <c r="AV244" s="1">
        <v>227</v>
      </c>
      <c r="AW244" s="9">
        <f t="shared" si="64"/>
        <v>0</v>
      </c>
      <c r="AX244" s="9">
        <f t="shared" si="55"/>
        <v>0</v>
      </c>
      <c r="AY244" s="9">
        <f t="shared" si="65"/>
        <v>0</v>
      </c>
      <c r="AZ244" s="9">
        <f t="shared" si="66"/>
        <v>0</v>
      </c>
      <c r="BA244" s="19"/>
      <c r="BB244" s="19"/>
      <c r="BC244" s="9">
        <f t="shared" si="67"/>
        <v>0</v>
      </c>
      <c r="BD244" s="9">
        <f t="shared" si="68"/>
        <v>0</v>
      </c>
    </row>
    <row r="245" spans="1:56">
      <c r="A245" s="3"/>
      <c r="B245" s="19"/>
      <c r="C245" s="19"/>
      <c r="D245" s="19"/>
      <c r="E245" s="19"/>
      <c r="F245" s="19"/>
      <c r="G245" s="19"/>
      <c r="H245" s="19"/>
      <c r="I245" s="1">
        <v>228</v>
      </c>
      <c r="J245" s="9">
        <f t="shared" si="56"/>
        <v>0</v>
      </c>
      <c r="K245" s="9">
        <f t="shared" si="57"/>
        <v>0</v>
      </c>
      <c r="L245" s="9">
        <f t="shared" si="69"/>
        <v>0</v>
      </c>
      <c r="M245" s="9">
        <f t="shared" si="58"/>
        <v>0</v>
      </c>
      <c r="N245" s="19"/>
      <c r="O245" s="19"/>
      <c r="P245" s="19"/>
      <c r="Q245" s="19"/>
      <c r="R245" s="19"/>
      <c r="S245" s="19"/>
      <c r="T245" s="19"/>
      <c r="U245" s="19"/>
      <c r="V245" s="1">
        <v>228</v>
      </c>
      <c r="W245" s="9">
        <f t="shared" si="70"/>
        <v>0</v>
      </c>
      <c r="X245" s="9">
        <f t="shared" si="59"/>
        <v>0</v>
      </c>
      <c r="Y245" s="9">
        <f t="shared" si="71"/>
        <v>0</v>
      </c>
      <c r="Z245" s="9">
        <f t="shared" si="60"/>
        <v>0</v>
      </c>
      <c r="AA245" s="19"/>
      <c r="AB245" s="19"/>
      <c r="AC245" s="19"/>
      <c r="AD245" s="19"/>
      <c r="AE245" s="19"/>
      <c r="AF245" s="19"/>
      <c r="AG245" s="19"/>
      <c r="AH245" s="19"/>
      <c r="AI245" s="1">
        <v>228</v>
      </c>
      <c r="AJ245" s="9">
        <f t="shared" si="61"/>
        <v>0</v>
      </c>
      <c r="AK245" s="9">
        <f t="shared" si="54"/>
        <v>0</v>
      </c>
      <c r="AL245" s="9">
        <f t="shared" si="62"/>
        <v>0</v>
      </c>
      <c r="AM245" s="9">
        <f t="shared" si="63"/>
        <v>0</v>
      </c>
      <c r="AN245" s="19"/>
      <c r="AO245" s="19"/>
      <c r="AP245" s="19"/>
      <c r="AQ245" s="19"/>
      <c r="AR245" s="19"/>
      <c r="AS245" s="19"/>
      <c r="AT245" s="19"/>
      <c r="AU245" s="19"/>
      <c r="AV245" s="1">
        <v>228</v>
      </c>
      <c r="AW245" s="9">
        <f t="shared" si="64"/>
        <v>0</v>
      </c>
      <c r="AX245" s="9">
        <f t="shared" si="55"/>
        <v>0</v>
      </c>
      <c r="AY245" s="9">
        <f t="shared" si="65"/>
        <v>0</v>
      </c>
      <c r="AZ245" s="9">
        <f t="shared" si="66"/>
        <v>0</v>
      </c>
      <c r="BA245" s="19"/>
      <c r="BB245" s="19"/>
      <c r="BC245" s="9">
        <f t="shared" si="67"/>
        <v>0</v>
      </c>
      <c r="BD245" s="9">
        <f t="shared" si="68"/>
        <v>0</v>
      </c>
    </row>
    <row r="246" spans="1:56">
      <c r="A246" s="3"/>
      <c r="B246" s="19"/>
      <c r="C246" s="19"/>
      <c r="D246" s="19"/>
      <c r="E246" s="19"/>
      <c r="F246" s="19"/>
      <c r="G246" s="19"/>
      <c r="H246" s="19"/>
      <c r="I246" s="1">
        <v>229</v>
      </c>
      <c r="J246" s="9">
        <f t="shared" si="56"/>
        <v>0</v>
      </c>
      <c r="K246" s="9">
        <f t="shared" si="57"/>
        <v>0</v>
      </c>
      <c r="L246" s="9">
        <f t="shared" si="69"/>
        <v>0</v>
      </c>
      <c r="M246" s="9">
        <f t="shared" si="58"/>
        <v>0</v>
      </c>
      <c r="N246" s="19"/>
      <c r="O246" s="19"/>
      <c r="P246" s="19"/>
      <c r="Q246" s="19"/>
      <c r="R246" s="19"/>
      <c r="S246" s="19"/>
      <c r="T246" s="19"/>
      <c r="U246" s="19"/>
      <c r="V246" s="1">
        <v>229</v>
      </c>
      <c r="W246" s="9">
        <f t="shared" si="70"/>
        <v>0</v>
      </c>
      <c r="X246" s="9">
        <f t="shared" si="59"/>
        <v>0</v>
      </c>
      <c r="Y246" s="9">
        <f t="shared" si="71"/>
        <v>0</v>
      </c>
      <c r="Z246" s="9">
        <f t="shared" si="60"/>
        <v>0</v>
      </c>
      <c r="AA246" s="19"/>
      <c r="AB246" s="19"/>
      <c r="AC246" s="19"/>
      <c r="AD246" s="19"/>
      <c r="AE246" s="19"/>
      <c r="AF246" s="19"/>
      <c r="AG246" s="19"/>
      <c r="AH246" s="19"/>
      <c r="AI246" s="1">
        <v>229</v>
      </c>
      <c r="AJ246" s="9">
        <f t="shared" si="61"/>
        <v>0</v>
      </c>
      <c r="AK246" s="9">
        <f t="shared" si="54"/>
        <v>0</v>
      </c>
      <c r="AL246" s="9">
        <f t="shared" si="62"/>
        <v>0</v>
      </c>
      <c r="AM246" s="9">
        <f t="shared" si="63"/>
        <v>0</v>
      </c>
      <c r="AN246" s="19"/>
      <c r="AO246" s="19"/>
      <c r="AP246" s="19"/>
      <c r="AQ246" s="19"/>
      <c r="AR246" s="19"/>
      <c r="AS246" s="19"/>
      <c r="AT246" s="19"/>
      <c r="AU246" s="19"/>
      <c r="AV246" s="1">
        <v>229</v>
      </c>
      <c r="AW246" s="9">
        <f t="shared" si="64"/>
        <v>0</v>
      </c>
      <c r="AX246" s="9">
        <f t="shared" si="55"/>
        <v>0</v>
      </c>
      <c r="AY246" s="9">
        <f t="shared" si="65"/>
        <v>0</v>
      </c>
      <c r="AZ246" s="9">
        <f t="shared" si="66"/>
        <v>0</v>
      </c>
      <c r="BA246" s="19"/>
      <c r="BB246" s="19"/>
      <c r="BC246" s="9">
        <f t="shared" si="67"/>
        <v>0</v>
      </c>
      <c r="BD246" s="9">
        <f t="shared" si="68"/>
        <v>0</v>
      </c>
    </row>
    <row r="247" spans="1:56">
      <c r="A247" s="3"/>
      <c r="B247" s="19"/>
      <c r="C247" s="19"/>
      <c r="D247" s="19"/>
      <c r="E247" s="19"/>
      <c r="F247" s="19"/>
      <c r="G247" s="19"/>
      <c r="H247" s="19"/>
      <c r="I247" s="1">
        <v>230</v>
      </c>
      <c r="J247" s="9">
        <f t="shared" si="56"/>
        <v>0</v>
      </c>
      <c r="K247" s="9">
        <f t="shared" si="57"/>
        <v>0</v>
      </c>
      <c r="L247" s="9">
        <f t="shared" si="69"/>
        <v>0</v>
      </c>
      <c r="M247" s="9">
        <f t="shared" si="58"/>
        <v>0</v>
      </c>
      <c r="N247" s="19"/>
      <c r="O247" s="19"/>
      <c r="P247" s="19"/>
      <c r="Q247" s="19"/>
      <c r="R247" s="19"/>
      <c r="S247" s="19"/>
      <c r="T247" s="19"/>
      <c r="U247" s="19"/>
      <c r="V247" s="1">
        <v>230</v>
      </c>
      <c r="W247" s="9">
        <f t="shared" si="70"/>
        <v>0</v>
      </c>
      <c r="X247" s="9">
        <f t="shared" si="59"/>
        <v>0</v>
      </c>
      <c r="Y247" s="9">
        <f t="shared" si="71"/>
        <v>0</v>
      </c>
      <c r="Z247" s="9">
        <f t="shared" si="60"/>
        <v>0</v>
      </c>
      <c r="AA247" s="19"/>
      <c r="AB247" s="19"/>
      <c r="AC247" s="19"/>
      <c r="AD247" s="19"/>
      <c r="AE247" s="19"/>
      <c r="AF247" s="19"/>
      <c r="AG247" s="19"/>
      <c r="AH247" s="19"/>
      <c r="AI247" s="1">
        <v>230</v>
      </c>
      <c r="AJ247" s="9">
        <f t="shared" si="61"/>
        <v>0</v>
      </c>
      <c r="AK247" s="9">
        <f t="shared" si="54"/>
        <v>0</v>
      </c>
      <c r="AL247" s="9">
        <f t="shared" si="62"/>
        <v>0</v>
      </c>
      <c r="AM247" s="9">
        <f t="shared" si="63"/>
        <v>0</v>
      </c>
      <c r="AN247" s="19"/>
      <c r="AO247" s="19"/>
      <c r="AP247" s="19"/>
      <c r="AQ247" s="19"/>
      <c r="AR247" s="19"/>
      <c r="AS247" s="19"/>
      <c r="AT247" s="19"/>
      <c r="AU247" s="19"/>
      <c r="AV247" s="1">
        <v>230</v>
      </c>
      <c r="AW247" s="9">
        <f t="shared" si="64"/>
        <v>0</v>
      </c>
      <c r="AX247" s="9">
        <f t="shared" si="55"/>
        <v>0</v>
      </c>
      <c r="AY247" s="9">
        <f t="shared" si="65"/>
        <v>0</v>
      </c>
      <c r="AZ247" s="9">
        <f t="shared" si="66"/>
        <v>0</v>
      </c>
      <c r="BA247" s="19"/>
      <c r="BB247" s="19"/>
      <c r="BC247" s="9">
        <f t="shared" si="67"/>
        <v>0</v>
      </c>
      <c r="BD247" s="9">
        <f t="shared" si="68"/>
        <v>0</v>
      </c>
    </row>
    <row r="248" spans="1:56">
      <c r="A248" s="3"/>
      <c r="B248" s="19"/>
      <c r="C248" s="19"/>
      <c r="D248" s="19"/>
      <c r="E248" s="19"/>
      <c r="F248" s="19"/>
      <c r="G248" s="19"/>
      <c r="H248" s="19"/>
      <c r="I248" s="1">
        <v>231</v>
      </c>
      <c r="J248" s="9">
        <f t="shared" si="56"/>
        <v>0</v>
      </c>
      <c r="K248" s="9">
        <f t="shared" si="57"/>
        <v>0</v>
      </c>
      <c r="L248" s="9">
        <f t="shared" si="69"/>
        <v>0</v>
      </c>
      <c r="M248" s="9">
        <f t="shared" si="58"/>
        <v>0</v>
      </c>
      <c r="N248" s="19"/>
      <c r="O248" s="19"/>
      <c r="P248" s="19"/>
      <c r="Q248" s="19"/>
      <c r="R248" s="19"/>
      <c r="S248" s="19"/>
      <c r="T248" s="19"/>
      <c r="U248" s="19"/>
      <c r="V248" s="1">
        <v>231</v>
      </c>
      <c r="W248" s="9">
        <f t="shared" si="70"/>
        <v>0</v>
      </c>
      <c r="X248" s="9">
        <f t="shared" si="59"/>
        <v>0</v>
      </c>
      <c r="Y248" s="9">
        <f t="shared" si="71"/>
        <v>0</v>
      </c>
      <c r="Z248" s="9">
        <f t="shared" si="60"/>
        <v>0</v>
      </c>
      <c r="AA248" s="19"/>
      <c r="AB248" s="19"/>
      <c r="AC248" s="19"/>
      <c r="AD248" s="19"/>
      <c r="AE248" s="19"/>
      <c r="AF248" s="19"/>
      <c r="AG248" s="19"/>
      <c r="AH248" s="19"/>
      <c r="AI248" s="1">
        <v>231</v>
      </c>
      <c r="AJ248" s="9">
        <f t="shared" si="61"/>
        <v>0</v>
      </c>
      <c r="AK248" s="9">
        <f t="shared" si="54"/>
        <v>0</v>
      </c>
      <c r="AL248" s="9">
        <f t="shared" si="62"/>
        <v>0</v>
      </c>
      <c r="AM248" s="9">
        <f t="shared" si="63"/>
        <v>0</v>
      </c>
      <c r="AN248" s="19"/>
      <c r="AO248" s="19"/>
      <c r="AP248" s="19"/>
      <c r="AQ248" s="19"/>
      <c r="AR248" s="19"/>
      <c r="AS248" s="19"/>
      <c r="AT248" s="19"/>
      <c r="AU248" s="19"/>
      <c r="AV248" s="1">
        <v>231</v>
      </c>
      <c r="AW248" s="9">
        <f t="shared" si="64"/>
        <v>0</v>
      </c>
      <c r="AX248" s="9">
        <f t="shared" si="55"/>
        <v>0</v>
      </c>
      <c r="AY248" s="9">
        <f t="shared" si="65"/>
        <v>0</v>
      </c>
      <c r="AZ248" s="9">
        <f t="shared" si="66"/>
        <v>0</v>
      </c>
      <c r="BA248" s="19"/>
      <c r="BB248" s="19"/>
      <c r="BC248" s="9">
        <f t="shared" si="67"/>
        <v>0</v>
      </c>
      <c r="BD248" s="9">
        <f t="shared" si="68"/>
        <v>0</v>
      </c>
    </row>
    <row r="249" spans="1:56">
      <c r="A249" s="3"/>
      <c r="B249" s="19"/>
      <c r="C249" s="19"/>
      <c r="D249" s="19"/>
      <c r="E249" s="19"/>
      <c r="F249" s="19"/>
      <c r="G249" s="19"/>
      <c r="H249" s="19"/>
      <c r="I249" s="1">
        <v>232</v>
      </c>
      <c r="J249" s="9">
        <f t="shared" si="56"/>
        <v>0</v>
      </c>
      <c r="K249" s="9">
        <f t="shared" si="57"/>
        <v>0</v>
      </c>
      <c r="L249" s="9">
        <f t="shared" si="69"/>
        <v>0</v>
      </c>
      <c r="M249" s="9">
        <f t="shared" si="58"/>
        <v>0</v>
      </c>
      <c r="N249" s="19"/>
      <c r="O249" s="19"/>
      <c r="P249" s="19"/>
      <c r="Q249" s="19"/>
      <c r="R249" s="19"/>
      <c r="S249" s="19"/>
      <c r="T249" s="19"/>
      <c r="U249" s="19"/>
      <c r="V249" s="1">
        <v>232</v>
      </c>
      <c r="W249" s="9">
        <f t="shared" si="70"/>
        <v>0</v>
      </c>
      <c r="X249" s="9">
        <f t="shared" si="59"/>
        <v>0</v>
      </c>
      <c r="Y249" s="9">
        <f t="shared" si="71"/>
        <v>0</v>
      </c>
      <c r="Z249" s="9">
        <f t="shared" si="60"/>
        <v>0</v>
      </c>
      <c r="AA249" s="19"/>
      <c r="AB249" s="19"/>
      <c r="AC249" s="19"/>
      <c r="AD249" s="19"/>
      <c r="AE249" s="19"/>
      <c r="AF249" s="19"/>
      <c r="AG249" s="19"/>
      <c r="AH249" s="19"/>
      <c r="AI249" s="1">
        <v>232</v>
      </c>
      <c r="AJ249" s="9">
        <f t="shared" si="61"/>
        <v>0</v>
      </c>
      <c r="AK249" s="9">
        <f t="shared" si="54"/>
        <v>0</v>
      </c>
      <c r="AL249" s="9">
        <f t="shared" si="62"/>
        <v>0</v>
      </c>
      <c r="AM249" s="9">
        <f t="shared" si="63"/>
        <v>0</v>
      </c>
      <c r="AN249" s="19"/>
      <c r="AO249" s="19"/>
      <c r="AP249" s="19"/>
      <c r="AQ249" s="19"/>
      <c r="AR249" s="19"/>
      <c r="AS249" s="19"/>
      <c r="AT249" s="19"/>
      <c r="AU249" s="19"/>
      <c r="AV249" s="1">
        <v>232</v>
      </c>
      <c r="AW249" s="9">
        <f t="shared" si="64"/>
        <v>0</v>
      </c>
      <c r="AX249" s="9">
        <f t="shared" si="55"/>
        <v>0</v>
      </c>
      <c r="AY249" s="9">
        <f t="shared" si="65"/>
        <v>0</v>
      </c>
      <c r="AZ249" s="9">
        <f t="shared" si="66"/>
        <v>0</v>
      </c>
      <c r="BA249" s="19"/>
      <c r="BB249" s="19"/>
      <c r="BC249" s="9">
        <f t="shared" si="67"/>
        <v>0</v>
      </c>
      <c r="BD249" s="9">
        <f t="shared" si="68"/>
        <v>0</v>
      </c>
    </row>
    <row r="250" spans="1:56">
      <c r="A250" s="3"/>
      <c r="B250" s="19"/>
      <c r="C250" s="19"/>
      <c r="D250" s="19"/>
      <c r="E250" s="19"/>
      <c r="F250" s="19"/>
      <c r="G250" s="19"/>
      <c r="H250" s="19"/>
      <c r="I250" s="1">
        <v>233</v>
      </c>
      <c r="J250" s="9">
        <f t="shared" si="56"/>
        <v>0</v>
      </c>
      <c r="K250" s="9">
        <f t="shared" si="57"/>
        <v>0</v>
      </c>
      <c r="L250" s="9">
        <f t="shared" si="69"/>
        <v>0</v>
      </c>
      <c r="M250" s="9">
        <f t="shared" si="58"/>
        <v>0</v>
      </c>
      <c r="N250" s="19"/>
      <c r="O250" s="19"/>
      <c r="P250" s="19"/>
      <c r="Q250" s="19"/>
      <c r="R250" s="19"/>
      <c r="S250" s="19"/>
      <c r="T250" s="19"/>
      <c r="U250" s="19"/>
      <c r="V250" s="1">
        <v>233</v>
      </c>
      <c r="W250" s="9">
        <f t="shared" si="70"/>
        <v>0</v>
      </c>
      <c r="X250" s="9">
        <f t="shared" si="59"/>
        <v>0</v>
      </c>
      <c r="Y250" s="9">
        <f t="shared" si="71"/>
        <v>0</v>
      </c>
      <c r="Z250" s="9">
        <f t="shared" si="60"/>
        <v>0</v>
      </c>
      <c r="AA250" s="19"/>
      <c r="AB250" s="19"/>
      <c r="AC250" s="19"/>
      <c r="AD250" s="19"/>
      <c r="AE250" s="19"/>
      <c r="AF250" s="19"/>
      <c r="AG250" s="19"/>
      <c r="AH250" s="19"/>
      <c r="AI250" s="1">
        <v>233</v>
      </c>
      <c r="AJ250" s="9">
        <f t="shared" si="61"/>
        <v>0</v>
      </c>
      <c r="AK250" s="9">
        <f t="shared" si="54"/>
        <v>0</v>
      </c>
      <c r="AL250" s="9">
        <f t="shared" si="62"/>
        <v>0</v>
      </c>
      <c r="AM250" s="9">
        <f t="shared" si="63"/>
        <v>0</v>
      </c>
      <c r="AN250" s="19"/>
      <c r="AO250" s="19"/>
      <c r="AP250" s="19"/>
      <c r="AQ250" s="19"/>
      <c r="AR250" s="19"/>
      <c r="AS250" s="19"/>
      <c r="AT250" s="19"/>
      <c r="AU250" s="19"/>
      <c r="AV250" s="1">
        <v>233</v>
      </c>
      <c r="AW250" s="9">
        <f t="shared" si="64"/>
        <v>0</v>
      </c>
      <c r="AX250" s="9">
        <f t="shared" si="55"/>
        <v>0</v>
      </c>
      <c r="AY250" s="9">
        <f t="shared" si="65"/>
        <v>0</v>
      </c>
      <c r="AZ250" s="9">
        <f t="shared" si="66"/>
        <v>0</v>
      </c>
      <c r="BA250" s="19"/>
      <c r="BB250" s="19"/>
      <c r="BC250" s="9">
        <f t="shared" si="67"/>
        <v>0</v>
      </c>
      <c r="BD250" s="9">
        <f t="shared" si="68"/>
        <v>0</v>
      </c>
    </row>
    <row r="251" spans="1:56">
      <c r="A251" s="3"/>
      <c r="B251" s="19"/>
      <c r="C251" s="19"/>
      <c r="D251" s="19"/>
      <c r="E251" s="19"/>
      <c r="F251" s="19"/>
      <c r="G251" s="19"/>
      <c r="H251" s="19"/>
      <c r="I251" s="1">
        <v>234</v>
      </c>
      <c r="J251" s="9">
        <f t="shared" si="56"/>
        <v>0</v>
      </c>
      <c r="K251" s="9">
        <f t="shared" si="57"/>
        <v>0</v>
      </c>
      <c r="L251" s="9">
        <f t="shared" si="69"/>
        <v>0</v>
      </c>
      <c r="M251" s="9">
        <f t="shared" si="58"/>
        <v>0</v>
      </c>
      <c r="N251" s="19"/>
      <c r="O251" s="19"/>
      <c r="P251" s="19"/>
      <c r="Q251" s="19"/>
      <c r="R251" s="19"/>
      <c r="S251" s="19"/>
      <c r="T251" s="19"/>
      <c r="U251" s="19"/>
      <c r="V251" s="1">
        <v>234</v>
      </c>
      <c r="W251" s="9">
        <f t="shared" si="70"/>
        <v>0</v>
      </c>
      <c r="X251" s="9">
        <f t="shared" si="59"/>
        <v>0</v>
      </c>
      <c r="Y251" s="9">
        <f t="shared" si="71"/>
        <v>0</v>
      </c>
      <c r="Z251" s="9">
        <f t="shared" si="60"/>
        <v>0</v>
      </c>
      <c r="AA251" s="19"/>
      <c r="AB251" s="19"/>
      <c r="AC251" s="19"/>
      <c r="AD251" s="19"/>
      <c r="AE251" s="19"/>
      <c r="AF251" s="19"/>
      <c r="AG251" s="19"/>
      <c r="AH251" s="19"/>
      <c r="AI251" s="1">
        <v>234</v>
      </c>
      <c r="AJ251" s="9">
        <f t="shared" si="61"/>
        <v>0</v>
      </c>
      <c r="AK251" s="9">
        <f t="shared" si="54"/>
        <v>0</v>
      </c>
      <c r="AL251" s="9">
        <f t="shared" si="62"/>
        <v>0</v>
      </c>
      <c r="AM251" s="9">
        <f t="shared" si="63"/>
        <v>0</v>
      </c>
      <c r="AN251" s="19"/>
      <c r="AO251" s="19"/>
      <c r="AP251" s="19"/>
      <c r="AQ251" s="19"/>
      <c r="AR251" s="19"/>
      <c r="AS251" s="19"/>
      <c r="AT251" s="19"/>
      <c r="AU251" s="19"/>
      <c r="AV251" s="1">
        <v>234</v>
      </c>
      <c r="AW251" s="9">
        <f t="shared" si="64"/>
        <v>0</v>
      </c>
      <c r="AX251" s="9">
        <f t="shared" si="55"/>
        <v>0</v>
      </c>
      <c r="AY251" s="9">
        <f t="shared" si="65"/>
        <v>0</v>
      </c>
      <c r="AZ251" s="9">
        <f t="shared" si="66"/>
        <v>0</v>
      </c>
      <c r="BA251" s="19"/>
      <c r="BB251" s="19"/>
      <c r="BC251" s="9">
        <f t="shared" si="67"/>
        <v>0</v>
      </c>
      <c r="BD251" s="9">
        <f t="shared" si="68"/>
        <v>0</v>
      </c>
    </row>
    <row r="252" spans="1:56">
      <c r="A252" s="3"/>
      <c r="B252" s="19"/>
      <c r="C252" s="19"/>
      <c r="D252" s="19"/>
      <c r="E252" s="19"/>
      <c r="F252" s="19"/>
      <c r="G252" s="19"/>
      <c r="H252" s="19"/>
      <c r="I252" s="1">
        <v>235</v>
      </c>
      <c r="J252" s="9">
        <f t="shared" si="56"/>
        <v>0</v>
      </c>
      <c r="K252" s="9">
        <f t="shared" si="57"/>
        <v>0</v>
      </c>
      <c r="L252" s="9">
        <f t="shared" si="69"/>
        <v>0</v>
      </c>
      <c r="M252" s="9">
        <f t="shared" si="58"/>
        <v>0</v>
      </c>
      <c r="N252" s="19"/>
      <c r="O252" s="19"/>
      <c r="P252" s="19"/>
      <c r="Q252" s="19"/>
      <c r="R252" s="19"/>
      <c r="S252" s="19"/>
      <c r="T252" s="19"/>
      <c r="U252" s="19"/>
      <c r="V252" s="1">
        <v>235</v>
      </c>
      <c r="W252" s="9">
        <f t="shared" si="70"/>
        <v>0</v>
      </c>
      <c r="X252" s="9">
        <f t="shared" si="59"/>
        <v>0</v>
      </c>
      <c r="Y252" s="9">
        <f t="shared" si="71"/>
        <v>0</v>
      </c>
      <c r="Z252" s="9">
        <f t="shared" si="60"/>
        <v>0</v>
      </c>
      <c r="AA252" s="19"/>
      <c r="AB252" s="19"/>
      <c r="AC252" s="19"/>
      <c r="AD252" s="19"/>
      <c r="AE252" s="19"/>
      <c r="AF252" s="19"/>
      <c r="AG252" s="19"/>
      <c r="AH252" s="19"/>
      <c r="AI252" s="1">
        <v>235</v>
      </c>
      <c r="AJ252" s="9">
        <f t="shared" si="61"/>
        <v>0</v>
      </c>
      <c r="AK252" s="9">
        <f t="shared" si="54"/>
        <v>0</v>
      </c>
      <c r="AL252" s="9">
        <f t="shared" si="62"/>
        <v>0</v>
      </c>
      <c r="AM252" s="9">
        <f t="shared" si="63"/>
        <v>0</v>
      </c>
      <c r="AN252" s="19"/>
      <c r="AO252" s="19"/>
      <c r="AP252" s="19"/>
      <c r="AQ252" s="19"/>
      <c r="AR252" s="19"/>
      <c r="AS252" s="19"/>
      <c r="AT252" s="19"/>
      <c r="AU252" s="19"/>
      <c r="AV252" s="1">
        <v>235</v>
      </c>
      <c r="AW252" s="9">
        <f t="shared" si="64"/>
        <v>0</v>
      </c>
      <c r="AX252" s="9">
        <f t="shared" si="55"/>
        <v>0</v>
      </c>
      <c r="AY252" s="9">
        <f t="shared" si="65"/>
        <v>0</v>
      </c>
      <c r="AZ252" s="9">
        <f t="shared" si="66"/>
        <v>0</v>
      </c>
      <c r="BA252" s="19"/>
      <c r="BB252" s="19"/>
      <c r="BC252" s="9">
        <f t="shared" si="67"/>
        <v>0</v>
      </c>
      <c r="BD252" s="9">
        <f t="shared" si="68"/>
        <v>0</v>
      </c>
    </row>
    <row r="253" spans="1:56">
      <c r="A253" s="3"/>
      <c r="B253" s="19"/>
      <c r="C253" s="19"/>
      <c r="D253" s="19"/>
      <c r="E253" s="19"/>
      <c r="F253" s="19"/>
      <c r="G253" s="19"/>
      <c r="H253" s="19"/>
      <c r="I253" s="1">
        <v>236</v>
      </c>
      <c r="J253" s="9">
        <f t="shared" si="56"/>
        <v>0</v>
      </c>
      <c r="K253" s="9">
        <f t="shared" si="57"/>
        <v>0</v>
      </c>
      <c r="L253" s="9">
        <f t="shared" si="69"/>
        <v>0</v>
      </c>
      <c r="M253" s="9">
        <f t="shared" si="58"/>
        <v>0</v>
      </c>
      <c r="N253" s="19"/>
      <c r="O253" s="19"/>
      <c r="P253" s="19"/>
      <c r="Q253" s="19"/>
      <c r="R253" s="19"/>
      <c r="S253" s="19"/>
      <c r="T253" s="19"/>
      <c r="U253" s="19"/>
      <c r="V253" s="1">
        <v>236</v>
      </c>
      <c r="W253" s="9">
        <f t="shared" si="70"/>
        <v>0</v>
      </c>
      <c r="X253" s="9">
        <f t="shared" si="59"/>
        <v>0</v>
      </c>
      <c r="Y253" s="9">
        <f t="shared" si="71"/>
        <v>0</v>
      </c>
      <c r="Z253" s="9">
        <f t="shared" si="60"/>
        <v>0</v>
      </c>
      <c r="AA253" s="19"/>
      <c r="AB253" s="19"/>
      <c r="AC253" s="19"/>
      <c r="AD253" s="19"/>
      <c r="AE253" s="19"/>
      <c r="AF253" s="19"/>
      <c r="AG253" s="19"/>
      <c r="AH253" s="19"/>
      <c r="AI253" s="1">
        <v>236</v>
      </c>
      <c r="AJ253" s="9">
        <f t="shared" si="61"/>
        <v>0</v>
      </c>
      <c r="AK253" s="9">
        <f t="shared" si="54"/>
        <v>0</v>
      </c>
      <c r="AL253" s="9">
        <f t="shared" si="62"/>
        <v>0</v>
      </c>
      <c r="AM253" s="9">
        <f t="shared" si="63"/>
        <v>0</v>
      </c>
      <c r="AN253" s="19"/>
      <c r="AO253" s="19"/>
      <c r="AP253" s="19"/>
      <c r="AQ253" s="19"/>
      <c r="AR253" s="19"/>
      <c r="AS253" s="19"/>
      <c r="AT253" s="19"/>
      <c r="AU253" s="19"/>
      <c r="AV253" s="1">
        <v>236</v>
      </c>
      <c r="AW253" s="9">
        <f t="shared" si="64"/>
        <v>0</v>
      </c>
      <c r="AX253" s="9">
        <f t="shared" si="55"/>
        <v>0</v>
      </c>
      <c r="AY253" s="9">
        <f t="shared" si="65"/>
        <v>0</v>
      </c>
      <c r="AZ253" s="9">
        <f t="shared" si="66"/>
        <v>0</v>
      </c>
      <c r="BA253" s="19"/>
      <c r="BB253" s="19"/>
      <c r="BC253" s="9">
        <f t="shared" si="67"/>
        <v>0</v>
      </c>
      <c r="BD253" s="9">
        <f t="shared" si="68"/>
        <v>0</v>
      </c>
    </row>
    <row r="254" spans="1:56">
      <c r="A254" s="3"/>
      <c r="B254" s="19"/>
      <c r="C254" s="19"/>
      <c r="D254" s="19"/>
      <c r="E254" s="19"/>
      <c r="F254" s="19"/>
      <c r="G254" s="19"/>
      <c r="H254" s="19"/>
      <c r="I254" s="1">
        <v>237</v>
      </c>
      <c r="J254" s="9">
        <f t="shared" si="56"/>
        <v>0</v>
      </c>
      <c r="K254" s="9">
        <f t="shared" si="57"/>
        <v>0</v>
      </c>
      <c r="L254" s="9">
        <f t="shared" si="69"/>
        <v>0</v>
      </c>
      <c r="M254" s="9">
        <f t="shared" si="58"/>
        <v>0</v>
      </c>
      <c r="N254" s="19"/>
      <c r="O254" s="19"/>
      <c r="P254" s="19"/>
      <c r="Q254" s="19"/>
      <c r="R254" s="19"/>
      <c r="S254" s="19"/>
      <c r="T254" s="19"/>
      <c r="U254" s="19"/>
      <c r="V254" s="1">
        <v>237</v>
      </c>
      <c r="W254" s="9">
        <f t="shared" si="70"/>
        <v>0</v>
      </c>
      <c r="X254" s="9">
        <f t="shared" si="59"/>
        <v>0</v>
      </c>
      <c r="Y254" s="9">
        <f t="shared" si="71"/>
        <v>0</v>
      </c>
      <c r="Z254" s="9">
        <f t="shared" si="60"/>
        <v>0</v>
      </c>
      <c r="AA254" s="19"/>
      <c r="AB254" s="19"/>
      <c r="AC254" s="19"/>
      <c r="AD254" s="19"/>
      <c r="AE254" s="19"/>
      <c r="AF254" s="19"/>
      <c r="AG254" s="19"/>
      <c r="AH254" s="19"/>
      <c r="AI254" s="1">
        <v>237</v>
      </c>
      <c r="AJ254" s="9">
        <f t="shared" si="61"/>
        <v>0</v>
      </c>
      <c r="AK254" s="9">
        <f t="shared" si="54"/>
        <v>0</v>
      </c>
      <c r="AL254" s="9">
        <f t="shared" si="62"/>
        <v>0</v>
      </c>
      <c r="AM254" s="9">
        <f t="shared" si="63"/>
        <v>0</v>
      </c>
      <c r="AN254" s="19"/>
      <c r="AO254" s="19"/>
      <c r="AP254" s="19"/>
      <c r="AQ254" s="19"/>
      <c r="AR254" s="19"/>
      <c r="AS254" s="19"/>
      <c r="AT254" s="19"/>
      <c r="AU254" s="19"/>
      <c r="AV254" s="1">
        <v>237</v>
      </c>
      <c r="AW254" s="9">
        <f t="shared" si="64"/>
        <v>0</v>
      </c>
      <c r="AX254" s="9">
        <f t="shared" si="55"/>
        <v>0</v>
      </c>
      <c r="AY254" s="9">
        <f t="shared" si="65"/>
        <v>0</v>
      </c>
      <c r="AZ254" s="9">
        <f t="shared" si="66"/>
        <v>0</v>
      </c>
      <c r="BA254" s="19"/>
      <c r="BB254" s="19"/>
      <c r="BC254" s="9">
        <f t="shared" si="67"/>
        <v>0</v>
      </c>
      <c r="BD254" s="9">
        <f t="shared" si="68"/>
        <v>0</v>
      </c>
    </row>
    <row r="255" spans="1:56">
      <c r="A255" s="3"/>
      <c r="B255" s="19"/>
      <c r="C255" s="19"/>
      <c r="D255" s="19"/>
      <c r="E255" s="19"/>
      <c r="F255" s="19"/>
      <c r="G255" s="19"/>
      <c r="H255" s="19"/>
      <c r="I255" s="1">
        <v>238</v>
      </c>
      <c r="J255" s="9">
        <f t="shared" si="56"/>
        <v>0</v>
      </c>
      <c r="K255" s="9">
        <f t="shared" si="57"/>
        <v>0</v>
      </c>
      <c r="L255" s="9">
        <f t="shared" si="69"/>
        <v>0</v>
      </c>
      <c r="M255" s="9">
        <f t="shared" si="58"/>
        <v>0</v>
      </c>
      <c r="N255" s="19"/>
      <c r="O255" s="19"/>
      <c r="P255" s="19"/>
      <c r="Q255" s="19"/>
      <c r="R255" s="19"/>
      <c r="S255" s="19"/>
      <c r="T255" s="19"/>
      <c r="U255" s="19"/>
      <c r="V255" s="1">
        <v>238</v>
      </c>
      <c r="W255" s="9">
        <f t="shared" si="70"/>
        <v>0</v>
      </c>
      <c r="X255" s="9">
        <f t="shared" si="59"/>
        <v>0</v>
      </c>
      <c r="Y255" s="9">
        <f t="shared" si="71"/>
        <v>0</v>
      </c>
      <c r="Z255" s="9">
        <f t="shared" si="60"/>
        <v>0</v>
      </c>
      <c r="AA255" s="19"/>
      <c r="AB255" s="19"/>
      <c r="AC255" s="19"/>
      <c r="AD255" s="19"/>
      <c r="AE255" s="19"/>
      <c r="AF255" s="19"/>
      <c r="AG255" s="19"/>
      <c r="AH255" s="19"/>
      <c r="AI255" s="1">
        <v>238</v>
      </c>
      <c r="AJ255" s="9">
        <f t="shared" si="61"/>
        <v>0</v>
      </c>
      <c r="AK255" s="9">
        <f t="shared" si="54"/>
        <v>0</v>
      </c>
      <c r="AL255" s="9">
        <f t="shared" si="62"/>
        <v>0</v>
      </c>
      <c r="AM255" s="9">
        <f t="shared" si="63"/>
        <v>0</v>
      </c>
      <c r="AN255" s="19"/>
      <c r="AO255" s="19"/>
      <c r="AP255" s="19"/>
      <c r="AQ255" s="19"/>
      <c r="AR255" s="19"/>
      <c r="AS255" s="19"/>
      <c r="AT255" s="19"/>
      <c r="AU255" s="19"/>
      <c r="AV255" s="1">
        <v>238</v>
      </c>
      <c r="AW255" s="9">
        <f t="shared" si="64"/>
        <v>0</v>
      </c>
      <c r="AX255" s="9">
        <f t="shared" si="55"/>
        <v>0</v>
      </c>
      <c r="AY255" s="9">
        <f t="shared" si="65"/>
        <v>0</v>
      </c>
      <c r="AZ255" s="9">
        <f t="shared" si="66"/>
        <v>0</v>
      </c>
      <c r="BA255" s="19"/>
      <c r="BB255" s="19"/>
      <c r="BC255" s="9">
        <f t="shared" si="67"/>
        <v>0</v>
      </c>
      <c r="BD255" s="9">
        <f t="shared" si="68"/>
        <v>0</v>
      </c>
    </row>
    <row r="256" spans="1:56">
      <c r="A256" s="3"/>
      <c r="B256" s="19"/>
      <c r="C256" s="19"/>
      <c r="D256" s="19"/>
      <c r="E256" s="19"/>
      <c r="F256" s="19"/>
      <c r="G256" s="19"/>
      <c r="H256" s="19"/>
      <c r="I256" s="1">
        <v>239</v>
      </c>
      <c r="J256" s="9">
        <f t="shared" si="56"/>
        <v>0</v>
      </c>
      <c r="K256" s="9">
        <f t="shared" si="57"/>
        <v>0</v>
      </c>
      <c r="L256" s="9">
        <f t="shared" si="69"/>
        <v>0</v>
      </c>
      <c r="M256" s="9">
        <f t="shared" si="58"/>
        <v>0</v>
      </c>
      <c r="N256" s="19"/>
      <c r="O256" s="19"/>
      <c r="P256" s="19"/>
      <c r="Q256" s="19"/>
      <c r="R256" s="19"/>
      <c r="S256" s="19"/>
      <c r="T256" s="19"/>
      <c r="U256" s="19"/>
      <c r="V256" s="1">
        <v>239</v>
      </c>
      <c r="W256" s="9">
        <f t="shared" si="70"/>
        <v>0</v>
      </c>
      <c r="X256" s="9">
        <f t="shared" si="59"/>
        <v>0</v>
      </c>
      <c r="Y256" s="9">
        <f t="shared" si="71"/>
        <v>0</v>
      </c>
      <c r="Z256" s="9">
        <f t="shared" si="60"/>
        <v>0</v>
      </c>
      <c r="AA256" s="19"/>
      <c r="AB256" s="19"/>
      <c r="AC256" s="19"/>
      <c r="AD256" s="19"/>
      <c r="AE256" s="19"/>
      <c r="AF256" s="19"/>
      <c r="AG256" s="19"/>
      <c r="AH256" s="19"/>
      <c r="AI256" s="1">
        <v>239</v>
      </c>
      <c r="AJ256" s="9">
        <f t="shared" si="61"/>
        <v>0</v>
      </c>
      <c r="AK256" s="9">
        <f t="shared" si="54"/>
        <v>0</v>
      </c>
      <c r="AL256" s="9">
        <f t="shared" si="62"/>
        <v>0</v>
      </c>
      <c r="AM256" s="9">
        <f t="shared" si="63"/>
        <v>0</v>
      </c>
      <c r="AN256" s="19"/>
      <c r="AO256" s="19"/>
      <c r="AP256" s="19"/>
      <c r="AQ256" s="19"/>
      <c r="AR256" s="19"/>
      <c r="AS256" s="19"/>
      <c r="AT256" s="19"/>
      <c r="AU256" s="19"/>
      <c r="AV256" s="1">
        <v>239</v>
      </c>
      <c r="AW256" s="9">
        <f t="shared" si="64"/>
        <v>0</v>
      </c>
      <c r="AX256" s="9">
        <f t="shared" si="55"/>
        <v>0</v>
      </c>
      <c r="AY256" s="9">
        <f t="shared" si="65"/>
        <v>0</v>
      </c>
      <c r="AZ256" s="9">
        <f t="shared" si="66"/>
        <v>0</v>
      </c>
      <c r="BA256" s="19"/>
      <c r="BB256" s="19"/>
      <c r="BC256" s="9">
        <f t="shared" si="67"/>
        <v>0</v>
      </c>
      <c r="BD256" s="9">
        <f t="shared" si="68"/>
        <v>0</v>
      </c>
    </row>
    <row r="257" spans="1:56">
      <c r="A257" s="3"/>
      <c r="B257" s="19"/>
      <c r="C257" s="19"/>
      <c r="D257" s="19"/>
      <c r="E257" s="19"/>
      <c r="F257" s="19"/>
      <c r="G257" s="19"/>
      <c r="H257" s="19"/>
      <c r="I257" s="1">
        <v>240</v>
      </c>
      <c r="J257" s="9">
        <f t="shared" si="56"/>
        <v>0</v>
      </c>
      <c r="K257" s="9">
        <f t="shared" si="57"/>
        <v>0</v>
      </c>
      <c r="L257" s="9">
        <f t="shared" si="69"/>
        <v>0</v>
      </c>
      <c r="M257" s="9">
        <f t="shared" si="58"/>
        <v>0</v>
      </c>
      <c r="N257" s="19"/>
      <c r="O257" s="19"/>
      <c r="P257" s="19"/>
      <c r="Q257" s="19"/>
      <c r="R257" s="19"/>
      <c r="S257" s="19"/>
      <c r="T257" s="19"/>
      <c r="U257" s="19"/>
      <c r="V257" s="1">
        <v>240</v>
      </c>
      <c r="W257" s="9">
        <f t="shared" si="70"/>
        <v>0</v>
      </c>
      <c r="X257" s="9">
        <f t="shared" si="59"/>
        <v>0</v>
      </c>
      <c r="Y257" s="9">
        <f t="shared" si="71"/>
        <v>0</v>
      </c>
      <c r="Z257" s="9">
        <f t="shared" si="60"/>
        <v>0</v>
      </c>
      <c r="AA257" s="19"/>
      <c r="AB257" s="19"/>
      <c r="AC257" s="19"/>
      <c r="AD257" s="19"/>
      <c r="AE257" s="19"/>
      <c r="AF257" s="19"/>
      <c r="AG257" s="19"/>
      <c r="AH257" s="19"/>
      <c r="AI257" s="1">
        <v>240</v>
      </c>
      <c r="AJ257" s="9">
        <f t="shared" si="61"/>
        <v>0</v>
      </c>
      <c r="AK257" s="9">
        <f t="shared" si="54"/>
        <v>0</v>
      </c>
      <c r="AL257" s="9">
        <f t="shared" si="62"/>
        <v>0</v>
      </c>
      <c r="AM257" s="9">
        <f t="shared" si="63"/>
        <v>0</v>
      </c>
      <c r="AN257" s="19"/>
      <c r="AO257" s="19"/>
      <c r="AP257" s="19"/>
      <c r="AQ257" s="19"/>
      <c r="AR257" s="19"/>
      <c r="AS257" s="19"/>
      <c r="AT257" s="19"/>
      <c r="AU257" s="19"/>
      <c r="AV257" s="1">
        <v>240</v>
      </c>
      <c r="AW257" s="9">
        <f t="shared" si="64"/>
        <v>0</v>
      </c>
      <c r="AX257" s="9">
        <f t="shared" si="55"/>
        <v>0</v>
      </c>
      <c r="AY257" s="9">
        <f t="shared" si="65"/>
        <v>0</v>
      </c>
      <c r="AZ257" s="9">
        <f t="shared" si="66"/>
        <v>0</v>
      </c>
      <c r="BA257" s="19"/>
      <c r="BB257" s="19"/>
      <c r="BC257" s="9">
        <f t="shared" si="67"/>
        <v>0</v>
      </c>
      <c r="BD257" s="9">
        <f t="shared" si="68"/>
        <v>0</v>
      </c>
    </row>
    <row r="258" spans="1:56">
      <c r="A258" s="3"/>
      <c r="B258" s="19"/>
      <c r="C258" s="19"/>
      <c r="D258" s="19"/>
      <c r="E258" s="19"/>
      <c r="F258" s="19"/>
      <c r="G258" s="19"/>
      <c r="H258" s="19"/>
      <c r="I258" s="1">
        <v>241</v>
      </c>
      <c r="J258" s="9">
        <f t="shared" si="56"/>
        <v>0</v>
      </c>
      <c r="K258" s="9">
        <f t="shared" si="57"/>
        <v>0</v>
      </c>
      <c r="L258" s="9">
        <f t="shared" si="69"/>
        <v>0</v>
      </c>
      <c r="M258" s="9">
        <f t="shared" si="58"/>
        <v>0</v>
      </c>
      <c r="N258" s="19"/>
      <c r="O258" s="19"/>
      <c r="P258" s="19"/>
      <c r="Q258" s="19"/>
      <c r="R258" s="19"/>
      <c r="S258" s="19"/>
      <c r="T258" s="19"/>
      <c r="U258" s="19"/>
      <c r="V258" s="1">
        <v>241</v>
      </c>
      <c r="W258" s="9">
        <f t="shared" si="70"/>
        <v>0</v>
      </c>
      <c r="X258" s="9">
        <f t="shared" si="59"/>
        <v>0</v>
      </c>
      <c r="Y258" s="9">
        <f t="shared" si="71"/>
        <v>0</v>
      </c>
      <c r="Z258" s="9">
        <f t="shared" si="60"/>
        <v>0</v>
      </c>
      <c r="AA258" s="19"/>
      <c r="AB258" s="19"/>
      <c r="AC258" s="19"/>
      <c r="AD258" s="19"/>
      <c r="AE258" s="19"/>
      <c r="AF258" s="19"/>
      <c r="AG258" s="19"/>
      <c r="AH258" s="19"/>
      <c r="AI258" s="1">
        <v>241</v>
      </c>
      <c r="AJ258" s="9">
        <f t="shared" si="61"/>
        <v>0</v>
      </c>
      <c r="AK258" s="9">
        <f t="shared" si="54"/>
        <v>0</v>
      </c>
      <c r="AL258" s="9">
        <f t="shared" si="62"/>
        <v>0</v>
      </c>
      <c r="AM258" s="9">
        <f t="shared" si="63"/>
        <v>0</v>
      </c>
      <c r="AN258" s="19"/>
      <c r="AO258" s="19"/>
      <c r="AP258" s="19"/>
      <c r="AQ258" s="19"/>
      <c r="AR258" s="19"/>
      <c r="AS258" s="19"/>
      <c r="AT258" s="19"/>
      <c r="AU258" s="19"/>
      <c r="AV258" s="1">
        <v>241</v>
      </c>
      <c r="AW258" s="9">
        <f t="shared" si="64"/>
        <v>0</v>
      </c>
      <c r="AX258" s="9">
        <f t="shared" si="55"/>
        <v>0</v>
      </c>
      <c r="AY258" s="9">
        <f t="shared" si="65"/>
        <v>0</v>
      </c>
      <c r="AZ258" s="9">
        <f t="shared" si="66"/>
        <v>0</v>
      </c>
      <c r="BA258" s="19"/>
      <c r="BB258" s="19"/>
      <c r="BC258" s="9">
        <f t="shared" si="67"/>
        <v>0</v>
      </c>
      <c r="BD258" s="9">
        <f t="shared" si="68"/>
        <v>0</v>
      </c>
    </row>
    <row r="259" spans="1:56">
      <c r="A259" s="3"/>
      <c r="B259" s="19"/>
      <c r="C259" s="19"/>
      <c r="D259" s="19"/>
      <c r="E259" s="19"/>
      <c r="F259" s="19"/>
      <c r="G259" s="19"/>
      <c r="H259" s="19"/>
      <c r="I259" s="1">
        <v>242</v>
      </c>
      <c r="J259" s="9">
        <f t="shared" si="56"/>
        <v>0</v>
      </c>
      <c r="K259" s="9">
        <f t="shared" si="57"/>
        <v>0</v>
      </c>
      <c r="L259" s="9">
        <f t="shared" si="69"/>
        <v>0</v>
      </c>
      <c r="M259" s="9">
        <f t="shared" si="58"/>
        <v>0</v>
      </c>
      <c r="N259" s="19"/>
      <c r="O259" s="19"/>
      <c r="P259" s="19"/>
      <c r="Q259" s="19"/>
      <c r="R259" s="19"/>
      <c r="S259" s="19"/>
      <c r="T259" s="19"/>
      <c r="U259" s="19"/>
      <c r="V259" s="1">
        <v>242</v>
      </c>
      <c r="W259" s="9">
        <f t="shared" si="70"/>
        <v>0</v>
      </c>
      <c r="X259" s="9">
        <f t="shared" si="59"/>
        <v>0</v>
      </c>
      <c r="Y259" s="9">
        <f t="shared" si="71"/>
        <v>0</v>
      </c>
      <c r="Z259" s="9">
        <f t="shared" si="60"/>
        <v>0</v>
      </c>
      <c r="AA259" s="19"/>
      <c r="AB259" s="19"/>
      <c r="AC259" s="19"/>
      <c r="AD259" s="19"/>
      <c r="AE259" s="19"/>
      <c r="AF259" s="19"/>
      <c r="AG259" s="19"/>
      <c r="AH259" s="19"/>
      <c r="AI259" s="1">
        <v>242</v>
      </c>
      <c r="AJ259" s="9">
        <f t="shared" si="61"/>
        <v>0</v>
      </c>
      <c r="AK259" s="9">
        <f t="shared" si="54"/>
        <v>0</v>
      </c>
      <c r="AL259" s="9">
        <f t="shared" si="62"/>
        <v>0</v>
      </c>
      <c r="AM259" s="9">
        <f t="shared" si="63"/>
        <v>0</v>
      </c>
      <c r="AN259" s="19"/>
      <c r="AO259" s="19"/>
      <c r="AP259" s="19"/>
      <c r="AQ259" s="19"/>
      <c r="AR259" s="19"/>
      <c r="AS259" s="19"/>
      <c r="AT259" s="19"/>
      <c r="AU259" s="19"/>
      <c r="AV259" s="1">
        <v>242</v>
      </c>
      <c r="AW259" s="9">
        <f t="shared" si="64"/>
        <v>0</v>
      </c>
      <c r="AX259" s="9">
        <f t="shared" si="55"/>
        <v>0</v>
      </c>
      <c r="AY259" s="9">
        <f t="shared" si="65"/>
        <v>0</v>
      </c>
      <c r="AZ259" s="9">
        <f t="shared" si="66"/>
        <v>0</v>
      </c>
      <c r="BA259" s="19"/>
      <c r="BB259" s="19"/>
      <c r="BC259" s="9">
        <f t="shared" si="67"/>
        <v>0</v>
      </c>
      <c r="BD259" s="9">
        <f t="shared" si="68"/>
        <v>0</v>
      </c>
    </row>
    <row r="260" spans="1:56">
      <c r="A260" s="3"/>
      <c r="B260" s="19"/>
      <c r="C260" s="19"/>
      <c r="D260" s="19"/>
      <c r="E260" s="19"/>
      <c r="F260" s="19"/>
      <c r="G260" s="19"/>
      <c r="H260" s="19"/>
      <c r="I260" s="1">
        <v>243</v>
      </c>
      <c r="J260" s="9">
        <f t="shared" si="56"/>
        <v>0</v>
      </c>
      <c r="K260" s="9">
        <f t="shared" si="57"/>
        <v>0</v>
      </c>
      <c r="L260" s="9">
        <f t="shared" si="69"/>
        <v>0</v>
      </c>
      <c r="M260" s="9">
        <f t="shared" si="58"/>
        <v>0</v>
      </c>
      <c r="N260" s="19"/>
      <c r="O260" s="19"/>
      <c r="P260" s="19"/>
      <c r="Q260" s="19"/>
      <c r="R260" s="19"/>
      <c r="S260" s="19"/>
      <c r="T260" s="19"/>
      <c r="U260" s="19"/>
      <c r="V260" s="1">
        <v>243</v>
      </c>
      <c r="W260" s="9">
        <f t="shared" si="70"/>
        <v>0</v>
      </c>
      <c r="X260" s="9">
        <f t="shared" si="59"/>
        <v>0</v>
      </c>
      <c r="Y260" s="9">
        <f t="shared" si="71"/>
        <v>0</v>
      </c>
      <c r="Z260" s="9">
        <f t="shared" si="60"/>
        <v>0</v>
      </c>
      <c r="AA260" s="19"/>
      <c r="AB260" s="19"/>
      <c r="AC260" s="19"/>
      <c r="AD260" s="19"/>
      <c r="AE260" s="19"/>
      <c r="AF260" s="19"/>
      <c r="AG260" s="19"/>
      <c r="AH260" s="19"/>
      <c r="AI260" s="1">
        <v>243</v>
      </c>
      <c r="AJ260" s="9">
        <f t="shared" si="61"/>
        <v>0</v>
      </c>
      <c r="AK260" s="9">
        <f t="shared" si="54"/>
        <v>0</v>
      </c>
      <c r="AL260" s="9">
        <f t="shared" si="62"/>
        <v>0</v>
      </c>
      <c r="AM260" s="9">
        <f t="shared" si="63"/>
        <v>0</v>
      </c>
      <c r="AN260" s="19"/>
      <c r="AO260" s="19"/>
      <c r="AP260" s="19"/>
      <c r="AQ260" s="19"/>
      <c r="AR260" s="19"/>
      <c r="AS260" s="19"/>
      <c r="AT260" s="19"/>
      <c r="AU260" s="19"/>
      <c r="AV260" s="1">
        <v>243</v>
      </c>
      <c r="AW260" s="9">
        <f t="shared" si="64"/>
        <v>0</v>
      </c>
      <c r="AX260" s="9">
        <f t="shared" si="55"/>
        <v>0</v>
      </c>
      <c r="AY260" s="9">
        <f t="shared" si="65"/>
        <v>0</v>
      </c>
      <c r="AZ260" s="9">
        <f t="shared" si="66"/>
        <v>0</v>
      </c>
      <c r="BA260" s="19"/>
      <c r="BB260" s="19"/>
      <c r="BC260" s="9">
        <f t="shared" si="67"/>
        <v>0</v>
      </c>
      <c r="BD260" s="9">
        <f t="shared" si="68"/>
        <v>0</v>
      </c>
    </row>
    <row r="261" spans="1:56">
      <c r="A261" s="3"/>
      <c r="B261" s="19"/>
      <c r="C261" s="19"/>
      <c r="D261" s="19"/>
      <c r="E261" s="19"/>
      <c r="F261" s="19"/>
      <c r="G261" s="19"/>
      <c r="H261" s="19"/>
      <c r="I261" s="1">
        <v>244</v>
      </c>
      <c r="J261" s="9">
        <f t="shared" si="56"/>
        <v>0</v>
      </c>
      <c r="K261" s="9">
        <f t="shared" si="57"/>
        <v>0</v>
      </c>
      <c r="L261" s="9">
        <f t="shared" si="69"/>
        <v>0</v>
      </c>
      <c r="M261" s="9">
        <f t="shared" si="58"/>
        <v>0</v>
      </c>
      <c r="N261" s="19"/>
      <c r="O261" s="19"/>
      <c r="P261" s="19"/>
      <c r="Q261" s="19"/>
      <c r="R261" s="19"/>
      <c r="S261" s="19"/>
      <c r="T261" s="19"/>
      <c r="U261" s="19"/>
      <c r="V261" s="1">
        <v>244</v>
      </c>
      <c r="W261" s="9">
        <f t="shared" si="70"/>
        <v>0</v>
      </c>
      <c r="X261" s="9">
        <f t="shared" si="59"/>
        <v>0</v>
      </c>
      <c r="Y261" s="9">
        <f t="shared" si="71"/>
        <v>0</v>
      </c>
      <c r="Z261" s="9">
        <f t="shared" si="60"/>
        <v>0</v>
      </c>
      <c r="AA261" s="19"/>
      <c r="AB261" s="19"/>
      <c r="AC261" s="19"/>
      <c r="AD261" s="19"/>
      <c r="AE261" s="19"/>
      <c r="AF261" s="19"/>
      <c r="AG261" s="19"/>
      <c r="AH261" s="19"/>
      <c r="AI261" s="1">
        <v>244</v>
      </c>
      <c r="AJ261" s="9">
        <f t="shared" si="61"/>
        <v>0</v>
      </c>
      <c r="AK261" s="9">
        <f t="shared" si="54"/>
        <v>0</v>
      </c>
      <c r="AL261" s="9">
        <f t="shared" si="62"/>
        <v>0</v>
      </c>
      <c r="AM261" s="9">
        <f t="shared" si="63"/>
        <v>0</v>
      </c>
      <c r="AN261" s="19"/>
      <c r="AO261" s="19"/>
      <c r="AP261" s="19"/>
      <c r="AQ261" s="19"/>
      <c r="AR261" s="19"/>
      <c r="AS261" s="19"/>
      <c r="AT261" s="19"/>
      <c r="AU261" s="19"/>
      <c r="AV261" s="1">
        <v>244</v>
      </c>
      <c r="AW261" s="9">
        <f t="shared" si="64"/>
        <v>0</v>
      </c>
      <c r="AX261" s="9">
        <f t="shared" si="55"/>
        <v>0</v>
      </c>
      <c r="AY261" s="9">
        <f t="shared" si="65"/>
        <v>0</v>
      </c>
      <c r="AZ261" s="9">
        <f t="shared" si="66"/>
        <v>0</v>
      </c>
      <c r="BA261" s="19"/>
      <c r="BB261" s="19"/>
      <c r="BC261" s="9">
        <f t="shared" si="67"/>
        <v>0</v>
      </c>
      <c r="BD261" s="9">
        <f t="shared" si="68"/>
        <v>0</v>
      </c>
    </row>
    <row r="262" spans="1:56">
      <c r="A262" s="3"/>
      <c r="B262" s="19"/>
      <c r="C262" s="19"/>
      <c r="D262" s="19"/>
      <c r="E262" s="19"/>
      <c r="F262" s="19"/>
      <c r="G262" s="19"/>
      <c r="H262" s="19"/>
      <c r="I262" s="1">
        <v>245</v>
      </c>
      <c r="J262" s="9">
        <f t="shared" si="56"/>
        <v>0</v>
      </c>
      <c r="K262" s="9">
        <f t="shared" si="57"/>
        <v>0</v>
      </c>
      <c r="L262" s="9">
        <f t="shared" si="69"/>
        <v>0</v>
      </c>
      <c r="M262" s="9">
        <f t="shared" si="58"/>
        <v>0</v>
      </c>
      <c r="N262" s="19"/>
      <c r="O262" s="19"/>
      <c r="P262" s="19"/>
      <c r="Q262" s="19"/>
      <c r="R262" s="19"/>
      <c r="S262" s="19"/>
      <c r="T262" s="19"/>
      <c r="U262" s="19"/>
      <c r="V262" s="1">
        <v>245</v>
      </c>
      <c r="W262" s="9">
        <f t="shared" si="70"/>
        <v>0</v>
      </c>
      <c r="X262" s="9">
        <f t="shared" si="59"/>
        <v>0</v>
      </c>
      <c r="Y262" s="9">
        <f t="shared" si="71"/>
        <v>0</v>
      </c>
      <c r="Z262" s="9">
        <f t="shared" si="60"/>
        <v>0</v>
      </c>
      <c r="AA262" s="19"/>
      <c r="AB262" s="19"/>
      <c r="AC262" s="19"/>
      <c r="AD262" s="19"/>
      <c r="AE262" s="19"/>
      <c r="AF262" s="19"/>
      <c r="AG262" s="19"/>
      <c r="AH262" s="19"/>
      <c r="AI262" s="1">
        <v>245</v>
      </c>
      <c r="AJ262" s="9">
        <f t="shared" si="61"/>
        <v>0</v>
      </c>
      <c r="AK262" s="9">
        <f t="shared" si="54"/>
        <v>0</v>
      </c>
      <c r="AL262" s="9">
        <f t="shared" si="62"/>
        <v>0</v>
      </c>
      <c r="AM262" s="9">
        <f t="shared" si="63"/>
        <v>0</v>
      </c>
      <c r="AN262" s="19"/>
      <c r="AO262" s="19"/>
      <c r="AP262" s="19"/>
      <c r="AQ262" s="19"/>
      <c r="AR262" s="19"/>
      <c r="AS262" s="19"/>
      <c r="AT262" s="19"/>
      <c r="AU262" s="19"/>
      <c r="AV262" s="1">
        <v>245</v>
      </c>
      <c r="AW262" s="9">
        <f t="shared" si="64"/>
        <v>0</v>
      </c>
      <c r="AX262" s="9">
        <f t="shared" si="55"/>
        <v>0</v>
      </c>
      <c r="AY262" s="9">
        <f t="shared" si="65"/>
        <v>0</v>
      </c>
      <c r="AZ262" s="9">
        <f t="shared" si="66"/>
        <v>0</v>
      </c>
      <c r="BA262" s="19"/>
      <c r="BB262" s="19"/>
      <c r="BC262" s="9">
        <f t="shared" si="67"/>
        <v>0</v>
      </c>
      <c r="BD262" s="9">
        <f t="shared" si="68"/>
        <v>0</v>
      </c>
    </row>
    <row r="263" spans="1:56">
      <c r="A263" s="3"/>
      <c r="B263" s="19"/>
      <c r="C263" s="19"/>
      <c r="D263" s="19"/>
      <c r="E263" s="19"/>
      <c r="F263" s="19"/>
      <c r="G263" s="19"/>
      <c r="H263" s="19"/>
      <c r="I263" s="1">
        <v>246</v>
      </c>
      <c r="J263" s="9">
        <f t="shared" si="56"/>
        <v>0</v>
      </c>
      <c r="K263" s="9">
        <f t="shared" si="57"/>
        <v>0</v>
      </c>
      <c r="L263" s="9">
        <f t="shared" si="69"/>
        <v>0</v>
      </c>
      <c r="M263" s="9">
        <f t="shared" si="58"/>
        <v>0</v>
      </c>
      <c r="N263" s="19"/>
      <c r="O263" s="19"/>
      <c r="P263" s="19"/>
      <c r="Q263" s="19"/>
      <c r="R263" s="19"/>
      <c r="S263" s="19"/>
      <c r="T263" s="19"/>
      <c r="U263" s="19"/>
      <c r="V263" s="1">
        <v>246</v>
      </c>
      <c r="W263" s="9">
        <f t="shared" si="70"/>
        <v>0</v>
      </c>
      <c r="X263" s="9">
        <f t="shared" si="59"/>
        <v>0</v>
      </c>
      <c r="Y263" s="9">
        <f t="shared" si="71"/>
        <v>0</v>
      </c>
      <c r="Z263" s="9">
        <f t="shared" si="60"/>
        <v>0</v>
      </c>
      <c r="AA263" s="19"/>
      <c r="AB263" s="19"/>
      <c r="AC263" s="19"/>
      <c r="AD263" s="19"/>
      <c r="AE263" s="19"/>
      <c r="AF263" s="19"/>
      <c r="AG263" s="19"/>
      <c r="AH263" s="19"/>
      <c r="AI263" s="1">
        <v>246</v>
      </c>
      <c r="AJ263" s="9">
        <f t="shared" si="61"/>
        <v>0</v>
      </c>
      <c r="AK263" s="9">
        <f t="shared" si="54"/>
        <v>0</v>
      </c>
      <c r="AL263" s="9">
        <f t="shared" si="62"/>
        <v>0</v>
      </c>
      <c r="AM263" s="9">
        <f t="shared" si="63"/>
        <v>0</v>
      </c>
      <c r="AN263" s="19"/>
      <c r="AO263" s="19"/>
      <c r="AP263" s="19"/>
      <c r="AQ263" s="19"/>
      <c r="AR263" s="19"/>
      <c r="AS263" s="19"/>
      <c r="AT263" s="19"/>
      <c r="AU263" s="19"/>
      <c r="AV263" s="1">
        <v>246</v>
      </c>
      <c r="AW263" s="9">
        <f t="shared" si="64"/>
        <v>0</v>
      </c>
      <c r="AX263" s="9">
        <f t="shared" si="55"/>
        <v>0</v>
      </c>
      <c r="AY263" s="9">
        <f t="shared" si="65"/>
        <v>0</v>
      </c>
      <c r="AZ263" s="9">
        <f t="shared" si="66"/>
        <v>0</v>
      </c>
      <c r="BA263" s="19"/>
      <c r="BB263" s="19"/>
      <c r="BC263" s="9">
        <f t="shared" si="67"/>
        <v>0</v>
      </c>
      <c r="BD263" s="9">
        <f t="shared" si="68"/>
        <v>0</v>
      </c>
    </row>
    <row r="264" spans="1:56">
      <c r="A264" s="3"/>
      <c r="B264" s="19"/>
      <c r="C264" s="19"/>
      <c r="D264" s="19"/>
      <c r="E264" s="19"/>
      <c r="F264" s="19"/>
      <c r="G264" s="19"/>
      <c r="H264" s="19"/>
      <c r="I264" s="1">
        <v>247</v>
      </c>
      <c r="J264" s="9">
        <f t="shared" si="56"/>
        <v>0</v>
      </c>
      <c r="K264" s="9">
        <f t="shared" si="57"/>
        <v>0</v>
      </c>
      <c r="L264" s="9">
        <f t="shared" si="69"/>
        <v>0</v>
      </c>
      <c r="M264" s="9">
        <f t="shared" si="58"/>
        <v>0</v>
      </c>
      <c r="N264" s="19"/>
      <c r="O264" s="19"/>
      <c r="P264" s="19"/>
      <c r="Q264" s="19"/>
      <c r="R264" s="19"/>
      <c r="S264" s="19"/>
      <c r="T264" s="19"/>
      <c r="U264" s="19"/>
      <c r="V264" s="1">
        <v>247</v>
      </c>
      <c r="W264" s="9">
        <f t="shared" si="70"/>
        <v>0</v>
      </c>
      <c r="X264" s="9">
        <f t="shared" si="59"/>
        <v>0</v>
      </c>
      <c r="Y264" s="9">
        <f t="shared" si="71"/>
        <v>0</v>
      </c>
      <c r="Z264" s="9">
        <f t="shared" si="60"/>
        <v>0</v>
      </c>
      <c r="AA264" s="19"/>
      <c r="AB264" s="19"/>
      <c r="AC264" s="19"/>
      <c r="AD264" s="19"/>
      <c r="AE264" s="19"/>
      <c r="AF264" s="19"/>
      <c r="AG264" s="19"/>
      <c r="AH264" s="19"/>
      <c r="AI264" s="1">
        <v>247</v>
      </c>
      <c r="AJ264" s="9">
        <f t="shared" si="61"/>
        <v>0</v>
      </c>
      <c r="AK264" s="9">
        <f t="shared" si="54"/>
        <v>0</v>
      </c>
      <c r="AL264" s="9">
        <f t="shared" si="62"/>
        <v>0</v>
      </c>
      <c r="AM264" s="9">
        <f t="shared" si="63"/>
        <v>0</v>
      </c>
      <c r="AN264" s="19"/>
      <c r="AO264" s="19"/>
      <c r="AP264" s="19"/>
      <c r="AQ264" s="19"/>
      <c r="AR264" s="19"/>
      <c r="AS264" s="19"/>
      <c r="AT264" s="19"/>
      <c r="AU264" s="19"/>
      <c r="AV264" s="1">
        <v>247</v>
      </c>
      <c r="AW264" s="9">
        <f t="shared" si="64"/>
        <v>0</v>
      </c>
      <c r="AX264" s="9">
        <f t="shared" si="55"/>
        <v>0</v>
      </c>
      <c r="AY264" s="9">
        <f t="shared" si="65"/>
        <v>0</v>
      </c>
      <c r="AZ264" s="9">
        <f t="shared" si="66"/>
        <v>0</v>
      </c>
      <c r="BA264" s="19"/>
      <c r="BB264" s="19"/>
      <c r="BC264" s="9">
        <f t="shared" si="67"/>
        <v>0</v>
      </c>
      <c r="BD264" s="9">
        <f t="shared" si="68"/>
        <v>0</v>
      </c>
    </row>
    <row r="265" spans="1:56">
      <c r="A265" s="3"/>
      <c r="B265" s="19"/>
      <c r="C265" s="19"/>
      <c r="D265" s="19"/>
      <c r="E265" s="19"/>
      <c r="F265" s="19"/>
      <c r="G265" s="19"/>
      <c r="H265" s="19"/>
      <c r="I265" s="1">
        <v>248</v>
      </c>
      <c r="J265" s="9">
        <f t="shared" si="56"/>
        <v>0</v>
      </c>
      <c r="K265" s="9">
        <f t="shared" si="57"/>
        <v>0</v>
      </c>
      <c r="L265" s="9">
        <f t="shared" si="69"/>
        <v>0</v>
      </c>
      <c r="M265" s="9">
        <f t="shared" si="58"/>
        <v>0</v>
      </c>
      <c r="N265" s="19"/>
      <c r="O265" s="19"/>
      <c r="P265" s="19"/>
      <c r="Q265" s="19"/>
      <c r="R265" s="19"/>
      <c r="S265" s="19"/>
      <c r="T265" s="19"/>
      <c r="U265" s="19"/>
      <c r="V265" s="1">
        <v>248</v>
      </c>
      <c r="W265" s="9">
        <f t="shared" si="70"/>
        <v>0</v>
      </c>
      <c r="X265" s="9">
        <f t="shared" si="59"/>
        <v>0</v>
      </c>
      <c r="Y265" s="9">
        <f t="shared" si="71"/>
        <v>0</v>
      </c>
      <c r="Z265" s="9">
        <f t="shared" si="60"/>
        <v>0</v>
      </c>
      <c r="AA265" s="19"/>
      <c r="AB265" s="19"/>
      <c r="AC265" s="19"/>
      <c r="AD265" s="19"/>
      <c r="AE265" s="19"/>
      <c r="AF265" s="19"/>
      <c r="AG265" s="19"/>
      <c r="AH265" s="19"/>
      <c r="AI265" s="1">
        <v>248</v>
      </c>
      <c r="AJ265" s="9">
        <f t="shared" si="61"/>
        <v>0</v>
      </c>
      <c r="AK265" s="9">
        <f t="shared" si="54"/>
        <v>0</v>
      </c>
      <c r="AL265" s="9">
        <f t="shared" si="62"/>
        <v>0</v>
      </c>
      <c r="AM265" s="9">
        <f t="shared" si="63"/>
        <v>0</v>
      </c>
      <c r="AN265" s="19"/>
      <c r="AO265" s="19"/>
      <c r="AP265" s="19"/>
      <c r="AQ265" s="19"/>
      <c r="AR265" s="19"/>
      <c r="AS265" s="19"/>
      <c r="AT265" s="19"/>
      <c r="AU265" s="19"/>
      <c r="AV265" s="1">
        <v>248</v>
      </c>
      <c r="AW265" s="9">
        <f t="shared" si="64"/>
        <v>0</v>
      </c>
      <c r="AX265" s="9">
        <f t="shared" si="55"/>
        <v>0</v>
      </c>
      <c r="AY265" s="9">
        <f t="shared" si="65"/>
        <v>0</v>
      </c>
      <c r="AZ265" s="9">
        <f t="shared" si="66"/>
        <v>0</v>
      </c>
      <c r="BA265" s="19"/>
      <c r="BB265" s="19"/>
      <c r="BC265" s="9">
        <f t="shared" si="67"/>
        <v>0</v>
      </c>
      <c r="BD265" s="9">
        <f t="shared" si="68"/>
        <v>0</v>
      </c>
    </row>
    <row r="266" spans="1:56">
      <c r="A266" s="3"/>
      <c r="B266" s="19"/>
      <c r="C266" s="19"/>
      <c r="D266" s="19"/>
      <c r="E266" s="19"/>
      <c r="F266" s="19"/>
      <c r="G266" s="19"/>
      <c r="H266" s="19"/>
      <c r="I266" s="1">
        <v>249</v>
      </c>
      <c r="J266" s="9">
        <f t="shared" si="56"/>
        <v>0</v>
      </c>
      <c r="K266" s="9">
        <f t="shared" si="57"/>
        <v>0</v>
      </c>
      <c r="L266" s="9">
        <f t="shared" si="69"/>
        <v>0</v>
      </c>
      <c r="M266" s="9">
        <f t="shared" si="58"/>
        <v>0</v>
      </c>
      <c r="N266" s="19"/>
      <c r="O266" s="19"/>
      <c r="P266" s="19"/>
      <c r="Q266" s="19"/>
      <c r="R266" s="19"/>
      <c r="S266" s="19"/>
      <c r="T266" s="19"/>
      <c r="U266" s="19"/>
      <c r="V266" s="1">
        <v>249</v>
      </c>
      <c r="W266" s="9">
        <f t="shared" si="70"/>
        <v>0</v>
      </c>
      <c r="X266" s="9">
        <f t="shared" si="59"/>
        <v>0</v>
      </c>
      <c r="Y266" s="9">
        <f t="shared" si="71"/>
        <v>0</v>
      </c>
      <c r="Z266" s="9">
        <f t="shared" si="60"/>
        <v>0</v>
      </c>
      <c r="AA266" s="19"/>
      <c r="AB266" s="19"/>
      <c r="AC266" s="19"/>
      <c r="AD266" s="19"/>
      <c r="AE266" s="19"/>
      <c r="AF266" s="19"/>
      <c r="AG266" s="19"/>
      <c r="AH266" s="19"/>
      <c r="AI266" s="1">
        <v>249</v>
      </c>
      <c r="AJ266" s="9">
        <f t="shared" si="61"/>
        <v>0</v>
      </c>
      <c r="AK266" s="9">
        <f t="shared" si="54"/>
        <v>0</v>
      </c>
      <c r="AL266" s="9">
        <f t="shared" si="62"/>
        <v>0</v>
      </c>
      <c r="AM266" s="9">
        <f t="shared" si="63"/>
        <v>0</v>
      </c>
      <c r="AN266" s="19"/>
      <c r="AO266" s="19"/>
      <c r="AP266" s="19"/>
      <c r="AQ266" s="19"/>
      <c r="AR266" s="19"/>
      <c r="AS266" s="19"/>
      <c r="AT266" s="19"/>
      <c r="AU266" s="19"/>
      <c r="AV266" s="1">
        <v>249</v>
      </c>
      <c r="AW266" s="9">
        <f t="shared" si="64"/>
        <v>0</v>
      </c>
      <c r="AX266" s="9">
        <f t="shared" si="55"/>
        <v>0</v>
      </c>
      <c r="AY266" s="9">
        <f t="shared" si="65"/>
        <v>0</v>
      </c>
      <c r="AZ266" s="9">
        <f t="shared" si="66"/>
        <v>0</v>
      </c>
      <c r="BA266" s="19"/>
      <c r="BB266" s="19"/>
      <c r="BC266" s="9">
        <f t="shared" si="67"/>
        <v>0</v>
      </c>
      <c r="BD266" s="9">
        <f t="shared" si="68"/>
        <v>0</v>
      </c>
    </row>
    <row r="267" spans="1:56">
      <c r="A267" s="3"/>
      <c r="B267" s="19"/>
      <c r="C267" s="19"/>
      <c r="D267" s="19"/>
      <c r="E267" s="19"/>
      <c r="F267" s="19"/>
      <c r="G267" s="19"/>
      <c r="H267" s="19"/>
      <c r="I267" s="1">
        <v>250</v>
      </c>
      <c r="J267" s="9">
        <f t="shared" si="56"/>
        <v>0</v>
      </c>
      <c r="K267" s="9">
        <f t="shared" si="57"/>
        <v>0</v>
      </c>
      <c r="L267" s="9">
        <f t="shared" si="69"/>
        <v>0</v>
      </c>
      <c r="M267" s="9">
        <f t="shared" si="58"/>
        <v>0</v>
      </c>
      <c r="N267" s="19"/>
      <c r="O267" s="19"/>
      <c r="P267" s="19"/>
      <c r="Q267" s="19"/>
      <c r="R267" s="19"/>
      <c r="S267" s="19"/>
      <c r="T267" s="19"/>
      <c r="U267" s="19"/>
      <c r="V267" s="1">
        <v>250</v>
      </c>
      <c r="W267" s="9">
        <f t="shared" si="70"/>
        <v>0</v>
      </c>
      <c r="X267" s="9">
        <f t="shared" si="59"/>
        <v>0</v>
      </c>
      <c r="Y267" s="9">
        <f t="shared" si="71"/>
        <v>0</v>
      </c>
      <c r="Z267" s="9">
        <f t="shared" si="60"/>
        <v>0</v>
      </c>
      <c r="AA267" s="19"/>
      <c r="AB267" s="19"/>
      <c r="AC267" s="19"/>
      <c r="AD267" s="19"/>
      <c r="AE267" s="19"/>
      <c r="AF267" s="19"/>
      <c r="AG267" s="19"/>
      <c r="AH267" s="19"/>
      <c r="AI267" s="1">
        <v>250</v>
      </c>
      <c r="AJ267" s="9">
        <f t="shared" si="61"/>
        <v>0</v>
      </c>
      <c r="AK267" s="9">
        <f t="shared" si="54"/>
        <v>0</v>
      </c>
      <c r="AL267" s="9">
        <f t="shared" si="62"/>
        <v>0</v>
      </c>
      <c r="AM267" s="9">
        <f t="shared" si="63"/>
        <v>0</v>
      </c>
      <c r="AN267" s="19"/>
      <c r="AO267" s="19"/>
      <c r="AP267" s="19"/>
      <c r="AQ267" s="19"/>
      <c r="AR267" s="19"/>
      <c r="AS267" s="19"/>
      <c r="AT267" s="19"/>
      <c r="AU267" s="19"/>
      <c r="AV267" s="1">
        <v>250</v>
      </c>
      <c r="AW267" s="9">
        <f t="shared" si="64"/>
        <v>0</v>
      </c>
      <c r="AX267" s="9">
        <f t="shared" si="55"/>
        <v>0</v>
      </c>
      <c r="AY267" s="9">
        <f t="shared" si="65"/>
        <v>0</v>
      </c>
      <c r="AZ267" s="9">
        <f t="shared" si="66"/>
        <v>0</v>
      </c>
      <c r="BA267" s="19"/>
      <c r="BB267" s="19"/>
      <c r="BC267" s="9">
        <f t="shared" si="67"/>
        <v>0</v>
      </c>
      <c r="BD267" s="9">
        <f t="shared" si="68"/>
        <v>0</v>
      </c>
    </row>
    <row r="268" spans="1:56">
      <c r="A268" s="3"/>
      <c r="B268" s="19"/>
      <c r="C268" s="19"/>
      <c r="D268" s="19"/>
      <c r="E268" s="19"/>
      <c r="F268" s="19"/>
      <c r="G268" s="19"/>
      <c r="H268" s="19"/>
      <c r="I268" s="1">
        <v>251</v>
      </c>
      <c r="J268" s="9">
        <f t="shared" si="56"/>
        <v>0</v>
      </c>
      <c r="K268" s="9">
        <f t="shared" si="57"/>
        <v>0</v>
      </c>
      <c r="L268" s="9">
        <f t="shared" si="69"/>
        <v>0</v>
      </c>
      <c r="M268" s="9">
        <f t="shared" si="58"/>
        <v>0</v>
      </c>
      <c r="N268" s="19"/>
      <c r="O268" s="19"/>
      <c r="P268" s="19"/>
      <c r="Q268" s="19"/>
      <c r="R268" s="19"/>
      <c r="S268" s="19"/>
      <c r="T268" s="19"/>
      <c r="U268" s="19"/>
      <c r="V268" s="1">
        <v>251</v>
      </c>
      <c r="W268" s="9">
        <f t="shared" si="70"/>
        <v>0</v>
      </c>
      <c r="X268" s="9">
        <f t="shared" si="59"/>
        <v>0</v>
      </c>
      <c r="Y268" s="9">
        <f t="shared" si="71"/>
        <v>0</v>
      </c>
      <c r="Z268" s="9">
        <f t="shared" si="60"/>
        <v>0</v>
      </c>
      <c r="AA268" s="19"/>
      <c r="AB268" s="19"/>
      <c r="AC268" s="19"/>
      <c r="AD268" s="19"/>
      <c r="AE268" s="19"/>
      <c r="AF268" s="19"/>
      <c r="AG268" s="19"/>
      <c r="AH268" s="19"/>
      <c r="AI268" s="1">
        <v>251</v>
      </c>
      <c r="AJ268" s="9">
        <f t="shared" si="61"/>
        <v>0</v>
      </c>
      <c r="AK268" s="9">
        <f t="shared" si="54"/>
        <v>0</v>
      </c>
      <c r="AL268" s="9">
        <f t="shared" si="62"/>
        <v>0</v>
      </c>
      <c r="AM268" s="9">
        <f t="shared" si="63"/>
        <v>0</v>
      </c>
      <c r="AN268" s="19"/>
      <c r="AO268" s="19"/>
      <c r="AP268" s="19"/>
      <c r="AQ268" s="19"/>
      <c r="AR268" s="19"/>
      <c r="AS268" s="19"/>
      <c r="AT268" s="19"/>
      <c r="AU268" s="19"/>
      <c r="AV268" s="1">
        <v>251</v>
      </c>
      <c r="AW268" s="9">
        <f t="shared" si="64"/>
        <v>0</v>
      </c>
      <c r="AX268" s="9">
        <f t="shared" si="55"/>
        <v>0</v>
      </c>
      <c r="AY268" s="9">
        <f t="shared" si="65"/>
        <v>0</v>
      </c>
      <c r="AZ268" s="9">
        <f t="shared" si="66"/>
        <v>0</v>
      </c>
      <c r="BA268" s="19"/>
      <c r="BB268" s="19"/>
      <c r="BC268" s="9">
        <f t="shared" si="67"/>
        <v>0</v>
      </c>
      <c r="BD268" s="9">
        <f t="shared" si="68"/>
        <v>0</v>
      </c>
    </row>
    <row r="269" spans="1:56">
      <c r="A269" s="3"/>
      <c r="B269" s="19"/>
      <c r="C269" s="19"/>
      <c r="D269" s="19"/>
      <c r="E269" s="19"/>
      <c r="F269" s="19"/>
      <c r="G269" s="19"/>
      <c r="H269" s="19"/>
      <c r="I269" s="1">
        <v>252</v>
      </c>
      <c r="J269" s="9">
        <f t="shared" si="56"/>
        <v>0</v>
      </c>
      <c r="K269" s="9">
        <f t="shared" si="57"/>
        <v>0</v>
      </c>
      <c r="L269" s="9">
        <f t="shared" si="69"/>
        <v>0</v>
      </c>
      <c r="M269" s="9">
        <f t="shared" si="58"/>
        <v>0</v>
      </c>
      <c r="N269" s="19"/>
      <c r="O269" s="19"/>
      <c r="P269" s="19"/>
      <c r="Q269" s="19"/>
      <c r="R269" s="19"/>
      <c r="S269" s="19"/>
      <c r="T269" s="19"/>
      <c r="U269" s="19"/>
      <c r="V269" s="1">
        <v>252</v>
      </c>
      <c r="W269" s="9">
        <f t="shared" si="70"/>
        <v>0</v>
      </c>
      <c r="X269" s="9">
        <f t="shared" si="59"/>
        <v>0</v>
      </c>
      <c r="Y269" s="9">
        <f t="shared" si="71"/>
        <v>0</v>
      </c>
      <c r="Z269" s="9">
        <f t="shared" si="60"/>
        <v>0</v>
      </c>
      <c r="AA269" s="19"/>
      <c r="AB269" s="19"/>
      <c r="AC269" s="19"/>
      <c r="AD269" s="19"/>
      <c r="AE269" s="19"/>
      <c r="AF269" s="19"/>
      <c r="AG269" s="19"/>
      <c r="AH269" s="19"/>
      <c r="AI269" s="1">
        <v>252</v>
      </c>
      <c r="AJ269" s="9">
        <f t="shared" si="61"/>
        <v>0</v>
      </c>
      <c r="AK269" s="9">
        <f t="shared" si="54"/>
        <v>0</v>
      </c>
      <c r="AL269" s="9">
        <f t="shared" si="62"/>
        <v>0</v>
      </c>
      <c r="AM269" s="9">
        <f t="shared" si="63"/>
        <v>0</v>
      </c>
      <c r="AN269" s="19"/>
      <c r="AO269" s="19"/>
      <c r="AP269" s="19"/>
      <c r="AQ269" s="19"/>
      <c r="AR269" s="19"/>
      <c r="AS269" s="19"/>
      <c r="AT269" s="19"/>
      <c r="AU269" s="19"/>
      <c r="AV269" s="1">
        <v>252</v>
      </c>
      <c r="AW269" s="9">
        <f t="shared" si="64"/>
        <v>0</v>
      </c>
      <c r="AX269" s="9">
        <f t="shared" si="55"/>
        <v>0</v>
      </c>
      <c r="AY269" s="9">
        <f t="shared" si="65"/>
        <v>0</v>
      </c>
      <c r="AZ269" s="9">
        <f t="shared" si="66"/>
        <v>0</v>
      </c>
      <c r="BA269" s="19"/>
      <c r="BB269" s="19"/>
      <c r="BC269" s="9">
        <f t="shared" si="67"/>
        <v>0</v>
      </c>
      <c r="BD269" s="9">
        <f t="shared" si="68"/>
        <v>0</v>
      </c>
    </row>
    <row r="270" spans="1:56">
      <c r="A270" s="3"/>
      <c r="B270" s="19"/>
      <c r="C270" s="19"/>
      <c r="D270" s="19"/>
      <c r="E270" s="19"/>
      <c r="F270" s="19"/>
      <c r="G270" s="19"/>
      <c r="H270" s="19"/>
      <c r="I270" s="1">
        <v>253</v>
      </c>
      <c r="J270" s="9">
        <f t="shared" si="56"/>
        <v>0</v>
      </c>
      <c r="K270" s="9">
        <f t="shared" si="57"/>
        <v>0</v>
      </c>
      <c r="L270" s="9">
        <f t="shared" si="69"/>
        <v>0</v>
      </c>
      <c r="M270" s="9">
        <f t="shared" si="58"/>
        <v>0</v>
      </c>
      <c r="N270" s="19"/>
      <c r="O270" s="19"/>
      <c r="P270" s="19"/>
      <c r="Q270" s="19"/>
      <c r="R270" s="19"/>
      <c r="S270" s="19"/>
      <c r="T270" s="19"/>
      <c r="U270" s="19"/>
      <c r="V270" s="1">
        <v>253</v>
      </c>
      <c r="W270" s="9">
        <f t="shared" si="70"/>
        <v>0</v>
      </c>
      <c r="X270" s="9">
        <f t="shared" si="59"/>
        <v>0</v>
      </c>
      <c r="Y270" s="9">
        <f t="shared" si="71"/>
        <v>0</v>
      </c>
      <c r="Z270" s="9">
        <f t="shared" si="60"/>
        <v>0</v>
      </c>
      <c r="AA270" s="19"/>
      <c r="AB270" s="19"/>
      <c r="AC270" s="19"/>
      <c r="AD270" s="19"/>
      <c r="AE270" s="19"/>
      <c r="AF270" s="19"/>
      <c r="AG270" s="19"/>
      <c r="AH270" s="19"/>
      <c r="AI270" s="1">
        <v>253</v>
      </c>
      <c r="AJ270" s="9">
        <f t="shared" si="61"/>
        <v>0</v>
      </c>
      <c r="AK270" s="9">
        <f t="shared" si="54"/>
        <v>0</v>
      </c>
      <c r="AL270" s="9">
        <f t="shared" si="62"/>
        <v>0</v>
      </c>
      <c r="AM270" s="9">
        <f t="shared" si="63"/>
        <v>0</v>
      </c>
      <c r="AN270" s="19"/>
      <c r="AO270" s="19"/>
      <c r="AP270" s="19"/>
      <c r="AQ270" s="19"/>
      <c r="AR270" s="19"/>
      <c r="AS270" s="19"/>
      <c r="AT270" s="19"/>
      <c r="AU270" s="19"/>
      <c r="AV270" s="1">
        <v>253</v>
      </c>
      <c r="AW270" s="9">
        <f t="shared" si="64"/>
        <v>0</v>
      </c>
      <c r="AX270" s="9">
        <f t="shared" si="55"/>
        <v>0</v>
      </c>
      <c r="AY270" s="9">
        <f t="shared" si="65"/>
        <v>0</v>
      </c>
      <c r="AZ270" s="9">
        <f t="shared" si="66"/>
        <v>0</v>
      </c>
      <c r="BA270" s="19"/>
      <c r="BB270" s="19"/>
      <c r="BC270" s="9">
        <f t="shared" si="67"/>
        <v>0</v>
      </c>
      <c r="BD270" s="9">
        <f t="shared" si="68"/>
        <v>0</v>
      </c>
    </row>
    <row r="271" spans="1:56">
      <c r="A271" s="3"/>
      <c r="B271" s="19"/>
      <c r="C271" s="19"/>
      <c r="D271" s="19"/>
      <c r="E271" s="19"/>
      <c r="F271" s="19"/>
      <c r="G271" s="19"/>
      <c r="H271" s="19"/>
      <c r="I271" s="1">
        <v>254</v>
      </c>
      <c r="J271" s="9">
        <f t="shared" si="56"/>
        <v>0</v>
      </c>
      <c r="K271" s="9">
        <f t="shared" si="57"/>
        <v>0</v>
      </c>
      <c r="L271" s="9">
        <f t="shared" si="69"/>
        <v>0</v>
      </c>
      <c r="M271" s="9">
        <f t="shared" si="58"/>
        <v>0</v>
      </c>
      <c r="N271" s="19"/>
      <c r="O271" s="19"/>
      <c r="P271" s="19"/>
      <c r="Q271" s="19"/>
      <c r="R271" s="19"/>
      <c r="S271" s="19"/>
      <c r="T271" s="19"/>
      <c r="U271" s="19"/>
      <c r="V271" s="1">
        <v>254</v>
      </c>
      <c r="W271" s="9">
        <f t="shared" si="70"/>
        <v>0</v>
      </c>
      <c r="X271" s="9">
        <f t="shared" si="59"/>
        <v>0</v>
      </c>
      <c r="Y271" s="9">
        <f t="shared" si="71"/>
        <v>0</v>
      </c>
      <c r="Z271" s="9">
        <f t="shared" si="60"/>
        <v>0</v>
      </c>
      <c r="AA271" s="19"/>
      <c r="AB271" s="19"/>
      <c r="AC271" s="19"/>
      <c r="AD271" s="19"/>
      <c r="AE271" s="19"/>
      <c r="AF271" s="19"/>
      <c r="AG271" s="19"/>
      <c r="AH271" s="19"/>
      <c r="AI271" s="1">
        <v>254</v>
      </c>
      <c r="AJ271" s="9">
        <f t="shared" si="61"/>
        <v>0</v>
      </c>
      <c r="AK271" s="9">
        <f t="shared" si="54"/>
        <v>0</v>
      </c>
      <c r="AL271" s="9">
        <f t="shared" si="62"/>
        <v>0</v>
      </c>
      <c r="AM271" s="9">
        <f t="shared" si="63"/>
        <v>0</v>
      </c>
      <c r="AN271" s="19"/>
      <c r="AO271" s="19"/>
      <c r="AP271" s="19"/>
      <c r="AQ271" s="19"/>
      <c r="AR271" s="19"/>
      <c r="AS271" s="19"/>
      <c r="AT271" s="19"/>
      <c r="AU271" s="19"/>
      <c r="AV271" s="1">
        <v>254</v>
      </c>
      <c r="AW271" s="9">
        <f t="shared" si="64"/>
        <v>0</v>
      </c>
      <c r="AX271" s="9">
        <f t="shared" si="55"/>
        <v>0</v>
      </c>
      <c r="AY271" s="9">
        <f t="shared" si="65"/>
        <v>0</v>
      </c>
      <c r="AZ271" s="9">
        <f t="shared" si="66"/>
        <v>0</v>
      </c>
      <c r="BA271" s="19"/>
      <c r="BB271" s="19"/>
      <c r="BC271" s="9">
        <f t="shared" si="67"/>
        <v>0</v>
      </c>
      <c r="BD271" s="9">
        <f t="shared" si="68"/>
        <v>0</v>
      </c>
    </row>
    <row r="272" spans="1:56">
      <c r="A272" s="3"/>
      <c r="B272" s="19"/>
      <c r="C272" s="19"/>
      <c r="D272" s="19"/>
      <c r="E272" s="19"/>
      <c r="F272" s="19"/>
      <c r="G272" s="19"/>
      <c r="H272" s="19"/>
      <c r="I272" s="1">
        <v>255</v>
      </c>
      <c r="J272" s="9">
        <f t="shared" si="56"/>
        <v>0</v>
      </c>
      <c r="K272" s="9">
        <f t="shared" si="57"/>
        <v>0</v>
      </c>
      <c r="L272" s="9">
        <f t="shared" si="69"/>
        <v>0</v>
      </c>
      <c r="M272" s="9">
        <f t="shared" si="58"/>
        <v>0</v>
      </c>
      <c r="N272" s="19"/>
      <c r="O272" s="19"/>
      <c r="P272" s="19"/>
      <c r="Q272" s="19"/>
      <c r="R272" s="19"/>
      <c r="S272" s="19"/>
      <c r="T272" s="19"/>
      <c r="U272" s="19"/>
      <c r="V272" s="1">
        <v>255</v>
      </c>
      <c r="W272" s="9">
        <f t="shared" si="70"/>
        <v>0</v>
      </c>
      <c r="X272" s="9">
        <f t="shared" si="59"/>
        <v>0</v>
      </c>
      <c r="Y272" s="9">
        <f t="shared" si="71"/>
        <v>0</v>
      </c>
      <c r="Z272" s="9">
        <f t="shared" si="60"/>
        <v>0</v>
      </c>
      <c r="AA272" s="19"/>
      <c r="AB272" s="19"/>
      <c r="AC272" s="19"/>
      <c r="AD272" s="19"/>
      <c r="AE272" s="19"/>
      <c r="AF272" s="19"/>
      <c r="AG272" s="19"/>
      <c r="AH272" s="19"/>
      <c r="AI272" s="1">
        <v>255</v>
      </c>
      <c r="AJ272" s="9">
        <f t="shared" si="61"/>
        <v>0</v>
      </c>
      <c r="AK272" s="9">
        <f t="shared" si="54"/>
        <v>0</v>
      </c>
      <c r="AL272" s="9">
        <f t="shared" si="62"/>
        <v>0</v>
      </c>
      <c r="AM272" s="9">
        <f t="shared" si="63"/>
        <v>0</v>
      </c>
      <c r="AN272" s="19"/>
      <c r="AO272" s="19"/>
      <c r="AP272" s="19"/>
      <c r="AQ272" s="19"/>
      <c r="AR272" s="19"/>
      <c r="AS272" s="19"/>
      <c r="AT272" s="19"/>
      <c r="AU272" s="19"/>
      <c r="AV272" s="1">
        <v>255</v>
      </c>
      <c r="AW272" s="9">
        <f t="shared" si="64"/>
        <v>0</v>
      </c>
      <c r="AX272" s="9">
        <f t="shared" si="55"/>
        <v>0</v>
      </c>
      <c r="AY272" s="9">
        <f t="shared" si="65"/>
        <v>0</v>
      </c>
      <c r="AZ272" s="9">
        <f t="shared" si="66"/>
        <v>0</v>
      </c>
      <c r="BA272" s="19"/>
      <c r="BB272" s="19"/>
      <c r="BC272" s="9">
        <f t="shared" si="67"/>
        <v>0</v>
      </c>
      <c r="BD272" s="9">
        <f t="shared" si="68"/>
        <v>0</v>
      </c>
    </row>
    <row r="273" spans="1:56">
      <c r="A273" s="3"/>
      <c r="B273" s="19"/>
      <c r="C273" s="19"/>
      <c r="D273" s="19"/>
      <c r="E273" s="19"/>
      <c r="F273" s="19"/>
      <c r="G273" s="19"/>
      <c r="H273" s="19"/>
      <c r="I273" s="1">
        <v>256</v>
      </c>
      <c r="J273" s="9">
        <f t="shared" si="56"/>
        <v>0</v>
      </c>
      <c r="K273" s="9">
        <f t="shared" si="57"/>
        <v>0</v>
      </c>
      <c r="L273" s="9">
        <f t="shared" si="69"/>
        <v>0</v>
      </c>
      <c r="M273" s="9">
        <f t="shared" si="58"/>
        <v>0</v>
      </c>
      <c r="N273" s="19"/>
      <c r="O273" s="19"/>
      <c r="P273" s="19"/>
      <c r="Q273" s="19"/>
      <c r="R273" s="19"/>
      <c r="S273" s="19"/>
      <c r="T273" s="19"/>
      <c r="U273" s="19"/>
      <c r="V273" s="1">
        <v>256</v>
      </c>
      <c r="W273" s="9">
        <f t="shared" si="70"/>
        <v>0</v>
      </c>
      <c r="X273" s="9">
        <f t="shared" si="59"/>
        <v>0</v>
      </c>
      <c r="Y273" s="9">
        <f t="shared" si="71"/>
        <v>0</v>
      </c>
      <c r="Z273" s="9">
        <f t="shared" si="60"/>
        <v>0</v>
      </c>
      <c r="AA273" s="19"/>
      <c r="AB273" s="19"/>
      <c r="AC273" s="19"/>
      <c r="AD273" s="19"/>
      <c r="AE273" s="19"/>
      <c r="AF273" s="19"/>
      <c r="AG273" s="19"/>
      <c r="AH273" s="19"/>
      <c r="AI273" s="1">
        <v>256</v>
      </c>
      <c r="AJ273" s="9">
        <f t="shared" si="61"/>
        <v>0</v>
      </c>
      <c r="AK273" s="9">
        <f t="shared" si="54"/>
        <v>0</v>
      </c>
      <c r="AL273" s="9">
        <f t="shared" si="62"/>
        <v>0</v>
      </c>
      <c r="AM273" s="9">
        <f t="shared" si="63"/>
        <v>0</v>
      </c>
      <c r="AN273" s="19"/>
      <c r="AO273" s="19"/>
      <c r="AP273" s="19"/>
      <c r="AQ273" s="19"/>
      <c r="AR273" s="19"/>
      <c r="AS273" s="19"/>
      <c r="AT273" s="19"/>
      <c r="AU273" s="19"/>
      <c r="AV273" s="1">
        <v>256</v>
      </c>
      <c r="AW273" s="9">
        <f t="shared" si="64"/>
        <v>0</v>
      </c>
      <c r="AX273" s="9">
        <f t="shared" si="55"/>
        <v>0</v>
      </c>
      <c r="AY273" s="9">
        <f t="shared" si="65"/>
        <v>0</v>
      </c>
      <c r="AZ273" s="9">
        <f t="shared" si="66"/>
        <v>0</v>
      </c>
      <c r="BA273" s="19"/>
      <c r="BB273" s="19"/>
      <c r="BC273" s="9">
        <f t="shared" si="67"/>
        <v>0</v>
      </c>
      <c r="BD273" s="9">
        <f t="shared" si="68"/>
        <v>0</v>
      </c>
    </row>
    <row r="274" spans="1:56">
      <c r="A274" s="3"/>
      <c r="B274" s="19"/>
      <c r="C274" s="19"/>
      <c r="D274" s="19"/>
      <c r="E274" s="19"/>
      <c r="F274" s="19"/>
      <c r="G274" s="19"/>
      <c r="H274" s="19"/>
      <c r="I274" s="1">
        <v>257</v>
      </c>
      <c r="J274" s="9">
        <f t="shared" si="56"/>
        <v>0</v>
      </c>
      <c r="K274" s="9">
        <f t="shared" si="57"/>
        <v>0</v>
      </c>
      <c r="L274" s="9">
        <f t="shared" si="69"/>
        <v>0</v>
      </c>
      <c r="M274" s="9">
        <f t="shared" si="58"/>
        <v>0</v>
      </c>
      <c r="N274" s="19"/>
      <c r="O274" s="19"/>
      <c r="P274" s="19"/>
      <c r="Q274" s="19"/>
      <c r="R274" s="19"/>
      <c r="S274" s="19"/>
      <c r="T274" s="19"/>
      <c r="U274" s="19"/>
      <c r="V274" s="1">
        <v>257</v>
      </c>
      <c r="W274" s="9">
        <f t="shared" si="70"/>
        <v>0</v>
      </c>
      <c r="X274" s="9">
        <f t="shared" si="59"/>
        <v>0</v>
      </c>
      <c r="Y274" s="9">
        <f t="shared" si="71"/>
        <v>0</v>
      </c>
      <c r="Z274" s="9">
        <f t="shared" si="60"/>
        <v>0</v>
      </c>
      <c r="AA274" s="19"/>
      <c r="AB274" s="19"/>
      <c r="AC274" s="19"/>
      <c r="AD274" s="19"/>
      <c r="AE274" s="19"/>
      <c r="AF274" s="19"/>
      <c r="AG274" s="19"/>
      <c r="AH274" s="19"/>
      <c r="AI274" s="1">
        <v>257</v>
      </c>
      <c r="AJ274" s="9">
        <f t="shared" si="61"/>
        <v>0</v>
      </c>
      <c r="AK274" s="9">
        <f t="shared" ref="AK274:AK337" si="72">AM273*$AC$24</f>
        <v>0</v>
      </c>
      <c r="AL274" s="9">
        <f t="shared" si="62"/>
        <v>0</v>
      </c>
      <c r="AM274" s="9">
        <f t="shared" si="63"/>
        <v>0</v>
      </c>
      <c r="AN274" s="19"/>
      <c r="AO274" s="19"/>
      <c r="AP274" s="19"/>
      <c r="AQ274" s="19"/>
      <c r="AR274" s="19"/>
      <c r="AS274" s="19"/>
      <c r="AT274" s="19"/>
      <c r="AU274" s="19"/>
      <c r="AV274" s="1">
        <v>257</v>
      </c>
      <c r="AW274" s="9">
        <f t="shared" si="64"/>
        <v>0</v>
      </c>
      <c r="AX274" s="9">
        <f t="shared" ref="AX274:AX337" si="73">AZ273*$AP$24</f>
        <v>0</v>
      </c>
      <c r="AY274" s="9">
        <f t="shared" si="65"/>
        <v>0</v>
      </c>
      <c r="AZ274" s="9">
        <f t="shared" si="66"/>
        <v>0</v>
      </c>
      <c r="BA274" s="19"/>
      <c r="BB274" s="19"/>
      <c r="BC274" s="9">
        <f t="shared" si="67"/>
        <v>0</v>
      </c>
      <c r="BD274" s="9">
        <f t="shared" si="68"/>
        <v>0</v>
      </c>
    </row>
    <row r="275" spans="1:56">
      <c r="A275" s="3"/>
      <c r="B275" s="19"/>
      <c r="C275" s="19"/>
      <c r="D275" s="19"/>
      <c r="E275" s="19"/>
      <c r="F275" s="19"/>
      <c r="G275" s="19"/>
      <c r="H275" s="19"/>
      <c r="I275" s="1">
        <v>258</v>
      </c>
      <c r="J275" s="9">
        <f t="shared" ref="J275:J338" si="74">IF(I275&gt;$E$16,0,$C$17)</f>
        <v>0</v>
      </c>
      <c r="K275" s="9">
        <f t="shared" ref="K275:K338" si="75">M274*$C$24</f>
        <v>0</v>
      </c>
      <c r="L275" s="9">
        <f t="shared" si="69"/>
        <v>0</v>
      </c>
      <c r="M275" s="9">
        <f t="shared" ref="M275:M338" si="76">M274-L275</f>
        <v>0</v>
      </c>
      <c r="N275" s="19"/>
      <c r="O275" s="19"/>
      <c r="P275" s="19"/>
      <c r="Q275" s="19"/>
      <c r="R275" s="19"/>
      <c r="S275" s="19"/>
      <c r="T275" s="19"/>
      <c r="U275" s="19"/>
      <c r="V275" s="1">
        <v>258</v>
      </c>
      <c r="W275" s="9">
        <f t="shared" si="70"/>
        <v>0</v>
      </c>
      <c r="X275" s="9">
        <f t="shared" ref="X275:X338" si="77">Z274*$P$24</f>
        <v>0</v>
      </c>
      <c r="Y275" s="9">
        <f t="shared" si="71"/>
        <v>0</v>
      </c>
      <c r="Z275" s="9">
        <f t="shared" ref="Z275:Z338" si="78">Z274-Y275</f>
        <v>0</v>
      </c>
      <c r="AA275" s="19"/>
      <c r="AB275" s="19"/>
      <c r="AC275" s="19"/>
      <c r="AD275" s="19"/>
      <c r="AE275" s="19"/>
      <c r="AF275" s="19"/>
      <c r="AG275" s="19"/>
      <c r="AH275" s="19"/>
      <c r="AI275" s="1">
        <v>258</v>
      </c>
      <c r="AJ275" s="9">
        <f t="shared" ref="AJ275:AJ338" si="79">IF(AI275&gt;$AE$16,0,$AC$17)</f>
        <v>0</v>
      </c>
      <c r="AK275" s="9">
        <f t="shared" si="72"/>
        <v>0</v>
      </c>
      <c r="AL275" s="9">
        <f t="shared" ref="AL275:AL338" si="80">AJ275-AK275</f>
        <v>0</v>
      </c>
      <c r="AM275" s="9">
        <f t="shared" ref="AM275:AM338" si="81">AM274-AL275</f>
        <v>0</v>
      </c>
      <c r="AN275" s="19"/>
      <c r="AO275" s="19"/>
      <c r="AP275" s="19"/>
      <c r="AQ275" s="19"/>
      <c r="AR275" s="19"/>
      <c r="AS275" s="19"/>
      <c r="AT275" s="19"/>
      <c r="AU275" s="19"/>
      <c r="AV275" s="1">
        <v>258</v>
      </c>
      <c r="AW275" s="9">
        <f t="shared" ref="AW275:AW338" si="82">IF(AV275&gt;$AR$16,0,$AP$17)</f>
        <v>0</v>
      </c>
      <c r="AX275" s="9">
        <f t="shared" si="73"/>
        <v>0</v>
      </c>
      <c r="AY275" s="9">
        <f t="shared" ref="AY275:AY338" si="83">AW275-AX275</f>
        <v>0</v>
      </c>
      <c r="AZ275" s="9">
        <f t="shared" ref="AZ275:AZ338" si="84">AZ274-AY275</f>
        <v>0</v>
      </c>
      <c r="BA275" s="19"/>
      <c r="BB275" s="19"/>
      <c r="BC275" s="9">
        <f t="shared" ref="BC275:BC338" si="85">AX275-AK275</f>
        <v>0</v>
      </c>
      <c r="BD275" s="9">
        <f t="shared" ref="BD275:BD338" si="86">BC275/(1+$G$12/12)^AV275</f>
        <v>0</v>
      </c>
    </row>
    <row r="276" spans="1:56">
      <c r="A276" s="3"/>
      <c r="B276" s="19"/>
      <c r="C276" s="19"/>
      <c r="D276" s="19"/>
      <c r="E276" s="19"/>
      <c r="F276" s="19"/>
      <c r="G276" s="19"/>
      <c r="H276" s="19"/>
      <c r="I276" s="1">
        <v>259</v>
      </c>
      <c r="J276" s="9">
        <f t="shared" si="74"/>
        <v>0</v>
      </c>
      <c r="K276" s="9">
        <f t="shared" si="75"/>
        <v>0</v>
      </c>
      <c r="L276" s="9">
        <f t="shared" ref="L276:L339" si="87">J276-K276</f>
        <v>0</v>
      </c>
      <c r="M276" s="9">
        <f t="shared" si="76"/>
        <v>0</v>
      </c>
      <c r="N276" s="19"/>
      <c r="O276" s="19"/>
      <c r="P276" s="19"/>
      <c r="Q276" s="19"/>
      <c r="R276" s="19"/>
      <c r="S276" s="19"/>
      <c r="T276" s="19"/>
      <c r="U276" s="19"/>
      <c r="V276" s="1">
        <v>259</v>
      </c>
      <c r="W276" s="9">
        <f t="shared" ref="W276:W339" si="88">IF(V276&gt;MAX($R$16,$AE$16),0,$P$17)</f>
        <v>0</v>
      </c>
      <c r="X276" s="9">
        <f t="shared" si="77"/>
        <v>0</v>
      </c>
      <c r="Y276" s="9">
        <f t="shared" ref="Y276:Y339" si="89">W276-X276</f>
        <v>0</v>
      </c>
      <c r="Z276" s="9">
        <f t="shared" si="78"/>
        <v>0</v>
      </c>
      <c r="AA276" s="19"/>
      <c r="AB276" s="19"/>
      <c r="AC276" s="19"/>
      <c r="AD276" s="19"/>
      <c r="AE276" s="19"/>
      <c r="AF276" s="19"/>
      <c r="AG276" s="19"/>
      <c r="AH276" s="19"/>
      <c r="AI276" s="1">
        <v>259</v>
      </c>
      <c r="AJ276" s="9">
        <f t="shared" si="79"/>
        <v>0</v>
      </c>
      <c r="AK276" s="9">
        <f t="shared" si="72"/>
        <v>0</v>
      </c>
      <c r="AL276" s="9">
        <f t="shared" si="80"/>
        <v>0</v>
      </c>
      <c r="AM276" s="9">
        <f t="shared" si="81"/>
        <v>0</v>
      </c>
      <c r="AN276" s="19"/>
      <c r="AO276" s="19"/>
      <c r="AP276" s="19"/>
      <c r="AQ276" s="19"/>
      <c r="AR276" s="19"/>
      <c r="AS276" s="19"/>
      <c r="AT276" s="19"/>
      <c r="AU276" s="19"/>
      <c r="AV276" s="1">
        <v>259</v>
      </c>
      <c r="AW276" s="9">
        <f t="shared" si="82"/>
        <v>0</v>
      </c>
      <c r="AX276" s="9">
        <f t="shared" si="73"/>
        <v>0</v>
      </c>
      <c r="AY276" s="9">
        <f t="shared" si="83"/>
        <v>0</v>
      </c>
      <c r="AZ276" s="9">
        <f t="shared" si="84"/>
        <v>0</v>
      </c>
      <c r="BA276" s="19"/>
      <c r="BB276" s="19"/>
      <c r="BC276" s="9">
        <f t="shared" si="85"/>
        <v>0</v>
      </c>
      <c r="BD276" s="9">
        <f t="shared" si="86"/>
        <v>0</v>
      </c>
    </row>
    <row r="277" spans="1:56">
      <c r="A277" s="3"/>
      <c r="B277" s="19"/>
      <c r="C277" s="19"/>
      <c r="D277" s="19"/>
      <c r="E277" s="19"/>
      <c r="F277" s="19"/>
      <c r="G277" s="19"/>
      <c r="H277" s="19"/>
      <c r="I277" s="1">
        <v>260</v>
      </c>
      <c r="J277" s="9">
        <f t="shared" si="74"/>
        <v>0</v>
      </c>
      <c r="K277" s="9">
        <f t="shared" si="75"/>
        <v>0</v>
      </c>
      <c r="L277" s="9">
        <f t="shared" si="87"/>
        <v>0</v>
      </c>
      <c r="M277" s="9">
        <f t="shared" si="76"/>
        <v>0</v>
      </c>
      <c r="N277" s="19"/>
      <c r="O277" s="19"/>
      <c r="P277" s="19"/>
      <c r="Q277" s="19"/>
      <c r="R277" s="19"/>
      <c r="S277" s="19"/>
      <c r="T277" s="19"/>
      <c r="U277" s="19"/>
      <c r="V277" s="1">
        <v>260</v>
      </c>
      <c r="W277" s="9">
        <f t="shared" si="88"/>
        <v>0</v>
      </c>
      <c r="X277" s="9">
        <f t="shared" si="77"/>
        <v>0</v>
      </c>
      <c r="Y277" s="9">
        <f t="shared" si="89"/>
        <v>0</v>
      </c>
      <c r="Z277" s="9">
        <f t="shared" si="78"/>
        <v>0</v>
      </c>
      <c r="AA277" s="19"/>
      <c r="AB277" s="19"/>
      <c r="AC277" s="19"/>
      <c r="AD277" s="19"/>
      <c r="AE277" s="19"/>
      <c r="AF277" s="19"/>
      <c r="AG277" s="19"/>
      <c r="AH277" s="19"/>
      <c r="AI277" s="1">
        <v>260</v>
      </c>
      <c r="AJ277" s="9">
        <f t="shared" si="79"/>
        <v>0</v>
      </c>
      <c r="AK277" s="9">
        <f t="shared" si="72"/>
        <v>0</v>
      </c>
      <c r="AL277" s="9">
        <f t="shared" si="80"/>
        <v>0</v>
      </c>
      <c r="AM277" s="9">
        <f t="shared" si="81"/>
        <v>0</v>
      </c>
      <c r="AN277" s="19"/>
      <c r="AO277" s="19"/>
      <c r="AP277" s="19"/>
      <c r="AQ277" s="19"/>
      <c r="AR277" s="19"/>
      <c r="AS277" s="19"/>
      <c r="AT277" s="19"/>
      <c r="AU277" s="19"/>
      <c r="AV277" s="1">
        <v>260</v>
      </c>
      <c r="AW277" s="9">
        <f t="shared" si="82"/>
        <v>0</v>
      </c>
      <c r="AX277" s="9">
        <f t="shared" si="73"/>
        <v>0</v>
      </c>
      <c r="AY277" s="9">
        <f t="shared" si="83"/>
        <v>0</v>
      </c>
      <c r="AZ277" s="9">
        <f t="shared" si="84"/>
        <v>0</v>
      </c>
      <c r="BA277" s="19"/>
      <c r="BB277" s="19"/>
      <c r="BC277" s="9">
        <f t="shared" si="85"/>
        <v>0</v>
      </c>
      <c r="BD277" s="9">
        <f t="shared" si="86"/>
        <v>0</v>
      </c>
    </row>
    <row r="278" spans="1:56">
      <c r="A278" s="3"/>
      <c r="B278" s="19"/>
      <c r="C278" s="19"/>
      <c r="D278" s="19"/>
      <c r="E278" s="19"/>
      <c r="F278" s="19"/>
      <c r="G278" s="19"/>
      <c r="H278" s="19"/>
      <c r="I278" s="1">
        <v>261</v>
      </c>
      <c r="J278" s="9">
        <f t="shared" si="74"/>
        <v>0</v>
      </c>
      <c r="K278" s="9">
        <f t="shared" si="75"/>
        <v>0</v>
      </c>
      <c r="L278" s="9">
        <f t="shared" si="87"/>
        <v>0</v>
      </c>
      <c r="M278" s="9">
        <f t="shared" si="76"/>
        <v>0</v>
      </c>
      <c r="N278" s="19"/>
      <c r="O278" s="19"/>
      <c r="P278" s="19"/>
      <c r="Q278" s="19"/>
      <c r="R278" s="19"/>
      <c r="S278" s="19"/>
      <c r="T278" s="19"/>
      <c r="U278" s="19"/>
      <c r="V278" s="1">
        <v>261</v>
      </c>
      <c r="W278" s="9">
        <f t="shared" si="88"/>
        <v>0</v>
      </c>
      <c r="X278" s="9">
        <f t="shared" si="77"/>
        <v>0</v>
      </c>
      <c r="Y278" s="9">
        <f t="shared" si="89"/>
        <v>0</v>
      </c>
      <c r="Z278" s="9">
        <f t="shared" si="78"/>
        <v>0</v>
      </c>
      <c r="AA278" s="19"/>
      <c r="AB278" s="19"/>
      <c r="AC278" s="19"/>
      <c r="AD278" s="19"/>
      <c r="AE278" s="19"/>
      <c r="AF278" s="19"/>
      <c r="AG278" s="19"/>
      <c r="AH278" s="19"/>
      <c r="AI278" s="1">
        <v>261</v>
      </c>
      <c r="AJ278" s="9">
        <f t="shared" si="79"/>
        <v>0</v>
      </c>
      <c r="AK278" s="9">
        <f t="shared" si="72"/>
        <v>0</v>
      </c>
      <c r="AL278" s="9">
        <f t="shared" si="80"/>
        <v>0</v>
      </c>
      <c r="AM278" s="9">
        <f t="shared" si="81"/>
        <v>0</v>
      </c>
      <c r="AN278" s="19"/>
      <c r="AO278" s="19"/>
      <c r="AP278" s="19"/>
      <c r="AQ278" s="19"/>
      <c r="AR278" s="19"/>
      <c r="AS278" s="19"/>
      <c r="AT278" s="19"/>
      <c r="AU278" s="19"/>
      <c r="AV278" s="1">
        <v>261</v>
      </c>
      <c r="AW278" s="9">
        <f t="shared" si="82"/>
        <v>0</v>
      </c>
      <c r="AX278" s="9">
        <f t="shared" si="73"/>
        <v>0</v>
      </c>
      <c r="AY278" s="9">
        <f t="shared" si="83"/>
        <v>0</v>
      </c>
      <c r="AZ278" s="9">
        <f t="shared" si="84"/>
        <v>0</v>
      </c>
      <c r="BA278" s="19"/>
      <c r="BB278" s="19"/>
      <c r="BC278" s="9">
        <f t="shared" si="85"/>
        <v>0</v>
      </c>
      <c r="BD278" s="9">
        <f t="shared" si="86"/>
        <v>0</v>
      </c>
    </row>
    <row r="279" spans="1:56">
      <c r="A279" s="3"/>
      <c r="B279" s="19"/>
      <c r="C279" s="19"/>
      <c r="D279" s="19"/>
      <c r="E279" s="19"/>
      <c r="F279" s="19"/>
      <c r="G279" s="19"/>
      <c r="H279" s="19"/>
      <c r="I279" s="1">
        <v>262</v>
      </c>
      <c r="J279" s="9">
        <f t="shared" si="74"/>
        <v>0</v>
      </c>
      <c r="K279" s="9">
        <f t="shared" si="75"/>
        <v>0</v>
      </c>
      <c r="L279" s="9">
        <f t="shared" si="87"/>
        <v>0</v>
      </c>
      <c r="M279" s="9">
        <f t="shared" si="76"/>
        <v>0</v>
      </c>
      <c r="N279" s="19"/>
      <c r="O279" s="19"/>
      <c r="P279" s="19"/>
      <c r="Q279" s="19"/>
      <c r="R279" s="19"/>
      <c r="S279" s="19"/>
      <c r="T279" s="19"/>
      <c r="U279" s="19"/>
      <c r="V279" s="1">
        <v>262</v>
      </c>
      <c r="W279" s="9">
        <f t="shared" si="88"/>
        <v>0</v>
      </c>
      <c r="X279" s="9">
        <f t="shared" si="77"/>
        <v>0</v>
      </c>
      <c r="Y279" s="9">
        <f t="shared" si="89"/>
        <v>0</v>
      </c>
      <c r="Z279" s="9">
        <f t="shared" si="78"/>
        <v>0</v>
      </c>
      <c r="AA279" s="19"/>
      <c r="AB279" s="19"/>
      <c r="AC279" s="19"/>
      <c r="AD279" s="19"/>
      <c r="AE279" s="19"/>
      <c r="AF279" s="19"/>
      <c r="AG279" s="19"/>
      <c r="AH279" s="19"/>
      <c r="AI279" s="1">
        <v>262</v>
      </c>
      <c r="AJ279" s="9">
        <f t="shared" si="79"/>
        <v>0</v>
      </c>
      <c r="AK279" s="9">
        <f t="shared" si="72"/>
        <v>0</v>
      </c>
      <c r="AL279" s="9">
        <f t="shared" si="80"/>
        <v>0</v>
      </c>
      <c r="AM279" s="9">
        <f t="shared" si="81"/>
        <v>0</v>
      </c>
      <c r="AN279" s="19"/>
      <c r="AO279" s="19"/>
      <c r="AP279" s="19"/>
      <c r="AQ279" s="19"/>
      <c r="AR279" s="19"/>
      <c r="AS279" s="19"/>
      <c r="AT279" s="19"/>
      <c r="AU279" s="19"/>
      <c r="AV279" s="1">
        <v>262</v>
      </c>
      <c r="AW279" s="9">
        <f t="shared" si="82"/>
        <v>0</v>
      </c>
      <c r="AX279" s="9">
        <f t="shared" si="73"/>
        <v>0</v>
      </c>
      <c r="AY279" s="9">
        <f t="shared" si="83"/>
        <v>0</v>
      </c>
      <c r="AZ279" s="9">
        <f t="shared" si="84"/>
        <v>0</v>
      </c>
      <c r="BA279" s="19"/>
      <c r="BB279" s="19"/>
      <c r="BC279" s="9">
        <f t="shared" si="85"/>
        <v>0</v>
      </c>
      <c r="BD279" s="9">
        <f t="shared" si="86"/>
        <v>0</v>
      </c>
    </row>
    <row r="280" spans="1:56">
      <c r="A280" s="3"/>
      <c r="B280" s="19"/>
      <c r="C280" s="19"/>
      <c r="D280" s="19"/>
      <c r="E280" s="19"/>
      <c r="F280" s="19"/>
      <c r="G280" s="19"/>
      <c r="H280" s="19"/>
      <c r="I280" s="1">
        <v>263</v>
      </c>
      <c r="J280" s="9">
        <f t="shared" si="74"/>
        <v>0</v>
      </c>
      <c r="K280" s="9">
        <f t="shared" si="75"/>
        <v>0</v>
      </c>
      <c r="L280" s="9">
        <f t="shared" si="87"/>
        <v>0</v>
      </c>
      <c r="M280" s="9">
        <f t="shared" si="76"/>
        <v>0</v>
      </c>
      <c r="N280" s="19"/>
      <c r="O280" s="19"/>
      <c r="P280" s="19"/>
      <c r="Q280" s="19"/>
      <c r="R280" s="19"/>
      <c r="S280" s="19"/>
      <c r="T280" s="19"/>
      <c r="U280" s="19"/>
      <c r="V280" s="1">
        <v>263</v>
      </c>
      <c r="W280" s="9">
        <f t="shared" si="88"/>
        <v>0</v>
      </c>
      <c r="X280" s="9">
        <f t="shared" si="77"/>
        <v>0</v>
      </c>
      <c r="Y280" s="9">
        <f t="shared" si="89"/>
        <v>0</v>
      </c>
      <c r="Z280" s="9">
        <f t="shared" si="78"/>
        <v>0</v>
      </c>
      <c r="AA280" s="19"/>
      <c r="AB280" s="19"/>
      <c r="AC280" s="19"/>
      <c r="AD280" s="19"/>
      <c r="AE280" s="19"/>
      <c r="AF280" s="19"/>
      <c r="AG280" s="19"/>
      <c r="AH280" s="19"/>
      <c r="AI280" s="1">
        <v>263</v>
      </c>
      <c r="AJ280" s="9">
        <f t="shared" si="79"/>
        <v>0</v>
      </c>
      <c r="AK280" s="9">
        <f t="shared" si="72"/>
        <v>0</v>
      </c>
      <c r="AL280" s="9">
        <f t="shared" si="80"/>
        <v>0</v>
      </c>
      <c r="AM280" s="9">
        <f t="shared" si="81"/>
        <v>0</v>
      </c>
      <c r="AN280" s="19"/>
      <c r="AO280" s="19"/>
      <c r="AP280" s="19"/>
      <c r="AQ280" s="19"/>
      <c r="AR280" s="19"/>
      <c r="AS280" s="19"/>
      <c r="AT280" s="19"/>
      <c r="AU280" s="19"/>
      <c r="AV280" s="1">
        <v>263</v>
      </c>
      <c r="AW280" s="9">
        <f t="shared" si="82"/>
        <v>0</v>
      </c>
      <c r="AX280" s="9">
        <f t="shared" si="73"/>
        <v>0</v>
      </c>
      <c r="AY280" s="9">
        <f t="shared" si="83"/>
        <v>0</v>
      </c>
      <c r="AZ280" s="9">
        <f t="shared" si="84"/>
        <v>0</v>
      </c>
      <c r="BA280" s="19"/>
      <c r="BB280" s="19"/>
      <c r="BC280" s="9">
        <f t="shared" si="85"/>
        <v>0</v>
      </c>
      <c r="BD280" s="9">
        <f t="shared" si="86"/>
        <v>0</v>
      </c>
    </row>
    <row r="281" spans="1:56">
      <c r="A281" s="3"/>
      <c r="B281" s="19"/>
      <c r="C281" s="19"/>
      <c r="D281" s="19"/>
      <c r="E281" s="19"/>
      <c r="F281" s="19"/>
      <c r="G281" s="19"/>
      <c r="H281" s="19"/>
      <c r="I281" s="1">
        <v>264</v>
      </c>
      <c r="J281" s="9">
        <f t="shared" si="74"/>
        <v>0</v>
      </c>
      <c r="K281" s="9">
        <f t="shared" si="75"/>
        <v>0</v>
      </c>
      <c r="L281" s="9">
        <f t="shared" si="87"/>
        <v>0</v>
      </c>
      <c r="M281" s="9">
        <f t="shared" si="76"/>
        <v>0</v>
      </c>
      <c r="N281" s="19"/>
      <c r="O281" s="19"/>
      <c r="P281" s="19"/>
      <c r="Q281" s="19"/>
      <c r="R281" s="19"/>
      <c r="S281" s="19"/>
      <c r="T281" s="19"/>
      <c r="U281" s="19"/>
      <c r="V281" s="1">
        <v>264</v>
      </c>
      <c r="W281" s="9">
        <f t="shared" si="88"/>
        <v>0</v>
      </c>
      <c r="X281" s="9">
        <f t="shared" si="77"/>
        <v>0</v>
      </c>
      <c r="Y281" s="9">
        <f t="shared" si="89"/>
        <v>0</v>
      </c>
      <c r="Z281" s="9">
        <f t="shared" si="78"/>
        <v>0</v>
      </c>
      <c r="AA281" s="19"/>
      <c r="AB281" s="19"/>
      <c r="AC281" s="19"/>
      <c r="AD281" s="19"/>
      <c r="AE281" s="19"/>
      <c r="AF281" s="19"/>
      <c r="AG281" s="19"/>
      <c r="AH281" s="19"/>
      <c r="AI281" s="1">
        <v>264</v>
      </c>
      <c r="AJ281" s="9">
        <f t="shared" si="79"/>
        <v>0</v>
      </c>
      <c r="AK281" s="9">
        <f t="shared" si="72"/>
        <v>0</v>
      </c>
      <c r="AL281" s="9">
        <f t="shared" si="80"/>
        <v>0</v>
      </c>
      <c r="AM281" s="9">
        <f t="shared" si="81"/>
        <v>0</v>
      </c>
      <c r="AN281" s="19"/>
      <c r="AO281" s="19"/>
      <c r="AP281" s="19"/>
      <c r="AQ281" s="19"/>
      <c r="AR281" s="19"/>
      <c r="AS281" s="19"/>
      <c r="AT281" s="19"/>
      <c r="AU281" s="19"/>
      <c r="AV281" s="1">
        <v>264</v>
      </c>
      <c r="AW281" s="9">
        <f t="shared" si="82"/>
        <v>0</v>
      </c>
      <c r="AX281" s="9">
        <f t="shared" si="73"/>
        <v>0</v>
      </c>
      <c r="AY281" s="9">
        <f t="shared" si="83"/>
        <v>0</v>
      </c>
      <c r="AZ281" s="9">
        <f t="shared" si="84"/>
        <v>0</v>
      </c>
      <c r="BA281" s="19"/>
      <c r="BB281" s="19"/>
      <c r="BC281" s="9">
        <f t="shared" si="85"/>
        <v>0</v>
      </c>
      <c r="BD281" s="9">
        <f t="shared" si="86"/>
        <v>0</v>
      </c>
    </row>
    <row r="282" spans="1:56">
      <c r="A282" s="3"/>
      <c r="B282" s="19"/>
      <c r="C282" s="19"/>
      <c r="D282" s="19"/>
      <c r="E282" s="19"/>
      <c r="F282" s="19"/>
      <c r="G282" s="19"/>
      <c r="H282" s="19"/>
      <c r="I282" s="1">
        <v>265</v>
      </c>
      <c r="J282" s="9">
        <f t="shared" si="74"/>
        <v>0</v>
      </c>
      <c r="K282" s="9">
        <f t="shared" si="75"/>
        <v>0</v>
      </c>
      <c r="L282" s="9">
        <f t="shared" si="87"/>
        <v>0</v>
      </c>
      <c r="M282" s="9">
        <f t="shared" si="76"/>
        <v>0</v>
      </c>
      <c r="N282" s="19"/>
      <c r="O282" s="19"/>
      <c r="P282" s="19"/>
      <c r="Q282" s="19"/>
      <c r="R282" s="19"/>
      <c r="S282" s="19"/>
      <c r="T282" s="19"/>
      <c r="U282" s="19"/>
      <c r="V282" s="1">
        <v>265</v>
      </c>
      <c r="W282" s="9">
        <f t="shared" si="88"/>
        <v>0</v>
      </c>
      <c r="X282" s="9">
        <f t="shared" si="77"/>
        <v>0</v>
      </c>
      <c r="Y282" s="9">
        <f t="shared" si="89"/>
        <v>0</v>
      </c>
      <c r="Z282" s="9">
        <f t="shared" si="78"/>
        <v>0</v>
      </c>
      <c r="AA282" s="19"/>
      <c r="AB282" s="19"/>
      <c r="AC282" s="19"/>
      <c r="AD282" s="19"/>
      <c r="AE282" s="19"/>
      <c r="AF282" s="19"/>
      <c r="AG282" s="19"/>
      <c r="AH282" s="19"/>
      <c r="AI282" s="1">
        <v>265</v>
      </c>
      <c r="AJ282" s="9">
        <f t="shared" si="79"/>
        <v>0</v>
      </c>
      <c r="AK282" s="9">
        <f t="shared" si="72"/>
        <v>0</v>
      </c>
      <c r="AL282" s="9">
        <f t="shared" si="80"/>
        <v>0</v>
      </c>
      <c r="AM282" s="9">
        <f t="shared" si="81"/>
        <v>0</v>
      </c>
      <c r="AN282" s="19"/>
      <c r="AO282" s="19"/>
      <c r="AP282" s="19"/>
      <c r="AQ282" s="19"/>
      <c r="AR282" s="19"/>
      <c r="AS282" s="19"/>
      <c r="AT282" s="19"/>
      <c r="AU282" s="19"/>
      <c r="AV282" s="1">
        <v>265</v>
      </c>
      <c r="AW282" s="9">
        <f t="shared" si="82"/>
        <v>0</v>
      </c>
      <c r="AX282" s="9">
        <f t="shared" si="73"/>
        <v>0</v>
      </c>
      <c r="AY282" s="9">
        <f t="shared" si="83"/>
        <v>0</v>
      </c>
      <c r="AZ282" s="9">
        <f t="shared" si="84"/>
        <v>0</v>
      </c>
      <c r="BA282" s="19"/>
      <c r="BB282" s="19"/>
      <c r="BC282" s="9">
        <f t="shared" si="85"/>
        <v>0</v>
      </c>
      <c r="BD282" s="9">
        <f t="shared" si="86"/>
        <v>0</v>
      </c>
    </row>
    <row r="283" spans="1:56">
      <c r="A283" s="3"/>
      <c r="B283" s="19"/>
      <c r="C283" s="19"/>
      <c r="D283" s="19"/>
      <c r="E283" s="19"/>
      <c r="F283" s="19"/>
      <c r="G283" s="19"/>
      <c r="H283" s="19"/>
      <c r="I283" s="1">
        <v>266</v>
      </c>
      <c r="J283" s="9">
        <f t="shared" si="74"/>
        <v>0</v>
      </c>
      <c r="K283" s="9">
        <f t="shared" si="75"/>
        <v>0</v>
      </c>
      <c r="L283" s="9">
        <f t="shared" si="87"/>
        <v>0</v>
      </c>
      <c r="M283" s="9">
        <f t="shared" si="76"/>
        <v>0</v>
      </c>
      <c r="N283" s="19"/>
      <c r="O283" s="19"/>
      <c r="P283" s="19"/>
      <c r="Q283" s="19"/>
      <c r="R283" s="19"/>
      <c r="S283" s="19"/>
      <c r="T283" s="19"/>
      <c r="U283" s="19"/>
      <c r="V283" s="1">
        <v>266</v>
      </c>
      <c r="W283" s="9">
        <f t="shared" si="88"/>
        <v>0</v>
      </c>
      <c r="X283" s="9">
        <f t="shared" si="77"/>
        <v>0</v>
      </c>
      <c r="Y283" s="9">
        <f t="shared" si="89"/>
        <v>0</v>
      </c>
      <c r="Z283" s="9">
        <f t="shared" si="78"/>
        <v>0</v>
      </c>
      <c r="AA283" s="19"/>
      <c r="AB283" s="19"/>
      <c r="AC283" s="19"/>
      <c r="AD283" s="19"/>
      <c r="AE283" s="19"/>
      <c r="AF283" s="19"/>
      <c r="AG283" s="19"/>
      <c r="AH283" s="19"/>
      <c r="AI283" s="1">
        <v>266</v>
      </c>
      <c r="AJ283" s="9">
        <f t="shared" si="79"/>
        <v>0</v>
      </c>
      <c r="AK283" s="9">
        <f t="shared" si="72"/>
        <v>0</v>
      </c>
      <c r="AL283" s="9">
        <f t="shared" si="80"/>
        <v>0</v>
      </c>
      <c r="AM283" s="9">
        <f t="shared" si="81"/>
        <v>0</v>
      </c>
      <c r="AN283" s="19"/>
      <c r="AO283" s="19"/>
      <c r="AP283" s="19"/>
      <c r="AQ283" s="19"/>
      <c r="AR283" s="19"/>
      <c r="AS283" s="19"/>
      <c r="AT283" s="19"/>
      <c r="AU283" s="19"/>
      <c r="AV283" s="1">
        <v>266</v>
      </c>
      <c r="AW283" s="9">
        <f t="shared" si="82"/>
        <v>0</v>
      </c>
      <c r="AX283" s="9">
        <f t="shared" si="73"/>
        <v>0</v>
      </c>
      <c r="AY283" s="9">
        <f t="shared" si="83"/>
        <v>0</v>
      </c>
      <c r="AZ283" s="9">
        <f t="shared" si="84"/>
        <v>0</v>
      </c>
      <c r="BA283" s="19"/>
      <c r="BB283" s="19"/>
      <c r="BC283" s="9">
        <f t="shared" si="85"/>
        <v>0</v>
      </c>
      <c r="BD283" s="9">
        <f t="shared" si="86"/>
        <v>0</v>
      </c>
    </row>
    <row r="284" spans="1:56">
      <c r="A284" s="3"/>
      <c r="B284" s="19"/>
      <c r="C284" s="19"/>
      <c r="D284" s="19"/>
      <c r="E284" s="19"/>
      <c r="F284" s="19"/>
      <c r="G284" s="19"/>
      <c r="H284" s="19"/>
      <c r="I284" s="1">
        <v>267</v>
      </c>
      <c r="J284" s="9">
        <f t="shared" si="74"/>
        <v>0</v>
      </c>
      <c r="K284" s="9">
        <f t="shared" si="75"/>
        <v>0</v>
      </c>
      <c r="L284" s="9">
        <f t="shared" si="87"/>
        <v>0</v>
      </c>
      <c r="M284" s="9">
        <f t="shared" si="76"/>
        <v>0</v>
      </c>
      <c r="N284" s="19"/>
      <c r="O284" s="19"/>
      <c r="P284" s="19"/>
      <c r="Q284" s="19"/>
      <c r="R284" s="19"/>
      <c r="S284" s="19"/>
      <c r="T284" s="19"/>
      <c r="U284" s="19"/>
      <c r="V284" s="1">
        <v>267</v>
      </c>
      <c r="W284" s="9">
        <f t="shared" si="88"/>
        <v>0</v>
      </c>
      <c r="X284" s="9">
        <f t="shared" si="77"/>
        <v>0</v>
      </c>
      <c r="Y284" s="9">
        <f t="shared" si="89"/>
        <v>0</v>
      </c>
      <c r="Z284" s="9">
        <f t="shared" si="78"/>
        <v>0</v>
      </c>
      <c r="AA284" s="19"/>
      <c r="AB284" s="19"/>
      <c r="AC284" s="19"/>
      <c r="AD284" s="19"/>
      <c r="AE284" s="19"/>
      <c r="AF284" s="19"/>
      <c r="AG284" s="19"/>
      <c r="AH284" s="19"/>
      <c r="AI284" s="1">
        <v>267</v>
      </c>
      <c r="AJ284" s="9">
        <f t="shared" si="79"/>
        <v>0</v>
      </c>
      <c r="AK284" s="9">
        <f t="shared" si="72"/>
        <v>0</v>
      </c>
      <c r="AL284" s="9">
        <f t="shared" si="80"/>
        <v>0</v>
      </c>
      <c r="AM284" s="9">
        <f t="shared" si="81"/>
        <v>0</v>
      </c>
      <c r="AN284" s="19"/>
      <c r="AO284" s="19"/>
      <c r="AP284" s="19"/>
      <c r="AQ284" s="19"/>
      <c r="AR284" s="19"/>
      <c r="AS284" s="19"/>
      <c r="AT284" s="19"/>
      <c r="AU284" s="19"/>
      <c r="AV284" s="1">
        <v>267</v>
      </c>
      <c r="AW284" s="9">
        <f t="shared" si="82"/>
        <v>0</v>
      </c>
      <c r="AX284" s="9">
        <f t="shared" si="73"/>
        <v>0</v>
      </c>
      <c r="AY284" s="9">
        <f t="shared" si="83"/>
        <v>0</v>
      </c>
      <c r="AZ284" s="9">
        <f t="shared" si="84"/>
        <v>0</v>
      </c>
      <c r="BA284" s="19"/>
      <c r="BB284" s="19"/>
      <c r="BC284" s="9">
        <f t="shared" si="85"/>
        <v>0</v>
      </c>
      <c r="BD284" s="9">
        <f t="shared" si="86"/>
        <v>0</v>
      </c>
    </row>
    <row r="285" spans="1:56">
      <c r="A285" s="3"/>
      <c r="B285" s="19"/>
      <c r="C285" s="19"/>
      <c r="D285" s="19"/>
      <c r="E285" s="19"/>
      <c r="F285" s="19"/>
      <c r="G285" s="19"/>
      <c r="H285" s="19"/>
      <c r="I285" s="1">
        <v>268</v>
      </c>
      <c r="J285" s="9">
        <f t="shared" si="74"/>
        <v>0</v>
      </c>
      <c r="K285" s="9">
        <f t="shared" si="75"/>
        <v>0</v>
      </c>
      <c r="L285" s="9">
        <f t="shared" si="87"/>
        <v>0</v>
      </c>
      <c r="M285" s="9">
        <f t="shared" si="76"/>
        <v>0</v>
      </c>
      <c r="N285" s="19"/>
      <c r="O285" s="19"/>
      <c r="P285" s="19"/>
      <c r="Q285" s="19"/>
      <c r="R285" s="19"/>
      <c r="S285" s="19"/>
      <c r="T285" s="19"/>
      <c r="U285" s="19"/>
      <c r="V285" s="1">
        <v>268</v>
      </c>
      <c r="W285" s="9">
        <f t="shared" si="88"/>
        <v>0</v>
      </c>
      <c r="X285" s="9">
        <f t="shared" si="77"/>
        <v>0</v>
      </c>
      <c r="Y285" s="9">
        <f t="shared" si="89"/>
        <v>0</v>
      </c>
      <c r="Z285" s="9">
        <f t="shared" si="78"/>
        <v>0</v>
      </c>
      <c r="AA285" s="19"/>
      <c r="AB285" s="19"/>
      <c r="AC285" s="19"/>
      <c r="AD285" s="19"/>
      <c r="AE285" s="19"/>
      <c r="AF285" s="19"/>
      <c r="AG285" s="19"/>
      <c r="AH285" s="19"/>
      <c r="AI285" s="1">
        <v>268</v>
      </c>
      <c r="AJ285" s="9">
        <f t="shared" si="79"/>
        <v>0</v>
      </c>
      <c r="AK285" s="9">
        <f t="shared" si="72"/>
        <v>0</v>
      </c>
      <c r="AL285" s="9">
        <f t="shared" si="80"/>
        <v>0</v>
      </c>
      <c r="AM285" s="9">
        <f t="shared" si="81"/>
        <v>0</v>
      </c>
      <c r="AN285" s="19"/>
      <c r="AO285" s="19"/>
      <c r="AP285" s="19"/>
      <c r="AQ285" s="19"/>
      <c r="AR285" s="19"/>
      <c r="AS285" s="19"/>
      <c r="AT285" s="19"/>
      <c r="AU285" s="19"/>
      <c r="AV285" s="1">
        <v>268</v>
      </c>
      <c r="AW285" s="9">
        <f t="shared" si="82"/>
        <v>0</v>
      </c>
      <c r="AX285" s="9">
        <f t="shared" si="73"/>
        <v>0</v>
      </c>
      <c r="AY285" s="9">
        <f t="shared" si="83"/>
        <v>0</v>
      </c>
      <c r="AZ285" s="9">
        <f t="shared" si="84"/>
        <v>0</v>
      </c>
      <c r="BA285" s="19"/>
      <c r="BB285" s="19"/>
      <c r="BC285" s="9">
        <f t="shared" si="85"/>
        <v>0</v>
      </c>
      <c r="BD285" s="9">
        <f t="shared" si="86"/>
        <v>0</v>
      </c>
    </row>
    <row r="286" spans="1:56">
      <c r="A286" s="3"/>
      <c r="B286" s="19"/>
      <c r="C286" s="19"/>
      <c r="D286" s="19"/>
      <c r="E286" s="19"/>
      <c r="F286" s="19"/>
      <c r="G286" s="19"/>
      <c r="H286" s="19"/>
      <c r="I286" s="1">
        <v>269</v>
      </c>
      <c r="J286" s="9">
        <f t="shared" si="74"/>
        <v>0</v>
      </c>
      <c r="K286" s="9">
        <f t="shared" si="75"/>
        <v>0</v>
      </c>
      <c r="L286" s="9">
        <f t="shared" si="87"/>
        <v>0</v>
      </c>
      <c r="M286" s="9">
        <f t="shared" si="76"/>
        <v>0</v>
      </c>
      <c r="N286" s="19"/>
      <c r="O286" s="19"/>
      <c r="P286" s="19"/>
      <c r="Q286" s="19"/>
      <c r="R286" s="19"/>
      <c r="S286" s="19"/>
      <c r="T286" s="19"/>
      <c r="U286" s="19"/>
      <c r="V286" s="1">
        <v>269</v>
      </c>
      <c r="W286" s="9">
        <f t="shared" si="88"/>
        <v>0</v>
      </c>
      <c r="X286" s="9">
        <f t="shared" si="77"/>
        <v>0</v>
      </c>
      <c r="Y286" s="9">
        <f t="shared" si="89"/>
        <v>0</v>
      </c>
      <c r="Z286" s="9">
        <f t="shared" si="78"/>
        <v>0</v>
      </c>
      <c r="AA286" s="19"/>
      <c r="AB286" s="19"/>
      <c r="AC286" s="19"/>
      <c r="AD286" s="19"/>
      <c r="AE286" s="19"/>
      <c r="AF286" s="19"/>
      <c r="AG286" s="19"/>
      <c r="AH286" s="19"/>
      <c r="AI286" s="1">
        <v>269</v>
      </c>
      <c r="AJ286" s="9">
        <f t="shared" si="79"/>
        <v>0</v>
      </c>
      <c r="AK286" s="9">
        <f t="shared" si="72"/>
        <v>0</v>
      </c>
      <c r="AL286" s="9">
        <f t="shared" si="80"/>
        <v>0</v>
      </c>
      <c r="AM286" s="9">
        <f t="shared" si="81"/>
        <v>0</v>
      </c>
      <c r="AN286" s="19"/>
      <c r="AO286" s="19"/>
      <c r="AP286" s="19"/>
      <c r="AQ286" s="19"/>
      <c r="AR286" s="19"/>
      <c r="AS286" s="19"/>
      <c r="AT286" s="19"/>
      <c r="AU286" s="19"/>
      <c r="AV286" s="1">
        <v>269</v>
      </c>
      <c r="AW286" s="9">
        <f t="shared" si="82"/>
        <v>0</v>
      </c>
      <c r="AX286" s="9">
        <f t="shared" si="73"/>
        <v>0</v>
      </c>
      <c r="AY286" s="9">
        <f t="shared" si="83"/>
        <v>0</v>
      </c>
      <c r="AZ286" s="9">
        <f t="shared" si="84"/>
        <v>0</v>
      </c>
      <c r="BA286" s="19"/>
      <c r="BB286" s="19"/>
      <c r="BC286" s="9">
        <f t="shared" si="85"/>
        <v>0</v>
      </c>
      <c r="BD286" s="9">
        <f t="shared" si="86"/>
        <v>0</v>
      </c>
    </row>
    <row r="287" spans="1:56">
      <c r="A287" s="3"/>
      <c r="B287" s="19"/>
      <c r="C287" s="19"/>
      <c r="D287" s="19"/>
      <c r="E287" s="19"/>
      <c r="F287" s="19"/>
      <c r="G287" s="19"/>
      <c r="H287" s="19"/>
      <c r="I287" s="1">
        <v>270</v>
      </c>
      <c r="J287" s="9">
        <f t="shared" si="74"/>
        <v>0</v>
      </c>
      <c r="K287" s="9">
        <f t="shared" si="75"/>
        <v>0</v>
      </c>
      <c r="L287" s="9">
        <f t="shared" si="87"/>
        <v>0</v>
      </c>
      <c r="M287" s="9">
        <f t="shared" si="76"/>
        <v>0</v>
      </c>
      <c r="N287" s="19"/>
      <c r="O287" s="19"/>
      <c r="P287" s="19"/>
      <c r="Q287" s="19"/>
      <c r="R287" s="19"/>
      <c r="S287" s="19"/>
      <c r="T287" s="19"/>
      <c r="U287" s="19"/>
      <c r="V287" s="1">
        <v>270</v>
      </c>
      <c r="W287" s="9">
        <f t="shared" si="88"/>
        <v>0</v>
      </c>
      <c r="X287" s="9">
        <f t="shared" si="77"/>
        <v>0</v>
      </c>
      <c r="Y287" s="9">
        <f t="shared" si="89"/>
        <v>0</v>
      </c>
      <c r="Z287" s="9">
        <f t="shared" si="78"/>
        <v>0</v>
      </c>
      <c r="AA287" s="19"/>
      <c r="AB287" s="19"/>
      <c r="AC287" s="19"/>
      <c r="AD287" s="19"/>
      <c r="AE287" s="19"/>
      <c r="AF287" s="19"/>
      <c r="AG287" s="19"/>
      <c r="AH287" s="19"/>
      <c r="AI287" s="1">
        <v>270</v>
      </c>
      <c r="AJ287" s="9">
        <f t="shared" si="79"/>
        <v>0</v>
      </c>
      <c r="AK287" s="9">
        <f t="shared" si="72"/>
        <v>0</v>
      </c>
      <c r="AL287" s="9">
        <f t="shared" si="80"/>
        <v>0</v>
      </c>
      <c r="AM287" s="9">
        <f t="shared" si="81"/>
        <v>0</v>
      </c>
      <c r="AN287" s="19"/>
      <c r="AO287" s="19"/>
      <c r="AP287" s="19"/>
      <c r="AQ287" s="19"/>
      <c r="AR287" s="19"/>
      <c r="AS287" s="19"/>
      <c r="AT287" s="19"/>
      <c r="AU287" s="19"/>
      <c r="AV287" s="1">
        <v>270</v>
      </c>
      <c r="AW287" s="9">
        <f t="shared" si="82"/>
        <v>0</v>
      </c>
      <c r="AX287" s="9">
        <f t="shared" si="73"/>
        <v>0</v>
      </c>
      <c r="AY287" s="9">
        <f t="shared" si="83"/>
        <v>0</v>
      </c>
      <c r="AZ287" s="9">
        <f t="shared" si="84"/>
        <v>0</v>
      </c>
      <c r="BA287" s="19"/>
      <c r="BB287" s="19"/>
      <c r="BC287" s="9">
        <f t="shared" si="85"/>
        <v>0</v>
      </c>
      <c r="BD287" s="9">
        <f t="shared" si="86"/>
        <v>0</v>
      </c>
    </row>
    <row r="288" spans="1:56">
      <c r="A288" s="3"/>
      <c r="B288" s="19"/>
      <c r="C288" s="19"/>
      <c r="D288" s="19"/>
      <c r="E288" s="19"/>
      <c r="F288" s="19"/>
      <c r="G288" s="19"/>
      <c r="H288" s="19"/>
      <c r="I288" s="1">
        <v>271</v>
      </c>
      <c r="J288" s="9">
        <f t="shared" si="74"/>
        <v>0</v>
      </c>
      <c r="K288" s="9">
        <f t="shared" si="75"/>
        <v>0</v>
      </c>
      <c r="L288" s="9">
        <f t="shared" si="87"/>
        <v>0</v>
      </c>
      <c r="M288" s="9">
        <f t="shared" si="76"/>
        <v>0</v>
      </c>
      <c r="N288" s="19"/>
      <c r="O288" s="19"/>
      <c r="P288" s="19"/>
      <c r="Q288" s="19"/>
      <c r="R288" s="19"/>
      <c r="S288" s="19"/>
      <c r="T288" s="19"/>
      <c r="U288" s="19"/>
      <c r="V288" s="1">
        <v>271</v>
      </c>
      <c r="W288" s="9">
        <f t="shared" si="88"/>
        <v>0</v>
      </c>
      <c r="X288" s="9">
        <f t="shared" si="77"/>
        <v>0</v>
      </c>
      <c r="Y288" s="9">
        <f t="shared" si="89"/>
        <v>0</v>
      </c>
      <c r="Z288" s="9">
        <f t="shared" si="78"/>
        <v>0</v>
      </c>
      <c r="AA288" s="19"/>
      <c r="AB288" s="19"/>
      <c r="AC288" s="19"/>
      <c r="AD288" s="19"/>
      <c r="AE288" s="19"/>
      <c r="AF288" s="19"/>
      <c r="AG288" s="19"/>
      <c r="AH288" s="19"/>
      <c r="AI288" s="1">
        <v>271</v>
      </c>
      <c r="AJ288" s="9">
        <f t="shared" si="79"/>
        <v>0</v>
      </c>
      <c r="AK288" s="9">
        <f t="shared" si="72"/>
        <v>0</v>
      </c>
      <c r="AL288" s="9">
        <f t="shared" si="80"/>
        <v>0</v>
      </c>
      <c r="AM288" s="9">
        <f t="shared" si="81"/>
        <v>0</v>
      </c>
      <c r="AN288" s="19"/>
      <c r="AO288" s="19"/>
      <c r="AP288" s="19"/>
      <c r="AQ288" s="19"/>
      <c r="AR288" s="19"/>
      <c r="AS288" s="19"/>
      <c r="AT288" s="19"/>
      <c r="AU288" s="19"/>
      <c r="AV288" s="1">
        <v>271</v>
      </c>
      <c r="AW288" s="9">
        <f t="shared" si="82"/>
        <v>0</v>
      </c>
      <c r="AX288" s="9">
        <f t="shared" si="73"/>
        <v>0</v>
      </c>
      <c r="AY288" s="9">
        <f t="shared" si="83"/>
        <v>0</v>
      </c>
      <c r="AZ288" s="9">
        <f t="shared" si="84"/>
        <v>0</v>
      </c>
      <c r="BA288" s="19"/>
      <c r="BB288" s="19"/>
      <c r="BC288" s="9">
        <f t="shared" si="85"/>
        <v>0</v>
      </c>
      <c r="BD288" s="9">
        <f t="shared" si="86"/>
        <v>0</v>
      </c>
    </row>
    <row r="289" spans="1:56">
      <c r="A289" s="3"/>
      <c r="B289" s="19"/>
      <c r="C289" s="19"/>
      <c r="D289" s="19"/>
      <c r="E289" s="19"/>
      <c r="F289" s="19"/>
      <c r="G289" s="19"/>
      <c r="H289" s="19"/>
      <c r="I289" s="1">
        <v>272</v>
      </c>
      <c r="J289" s="9">
        <f t="shared" si="74"/>
        <v>0</v>
      </c>
      <c r="K289" s="9">
        <f t="shared" si="75"/>
        <v>0</v>
      </c>
      <c r="L289" s="9">
        <f t="shared" si="87"/>
        <v>0</v>
      </c>
      <c r="M289" s="9">
        <f t="shared" si="76"/>
        <v>0</v>
      </c>
      <c r="N289" s="19"/>
      <c r="O289" s="19"/>
      <c r="P289" s="19"/>
      <c r="Q289" s="19"/>
      <c r="R289" s="19"/>
      <c r="S289" s="19"/>
      <c r="T289" s="19"/>
      <c r="U289" s="19"/>
      <c r="V289" s="1">
        <v>272</v>
      </c>
      <c r="W289" s="9">
        <f t="shared" si="88"/>
        <v>0</v>
      </c>
      <c r="X289" s="9">
        <f t="shared" si="77"/>
        <v>0</v>
      </c>
      <c r="Y289" s="9">
        <f t="shared" si="89"/>
        <v>0</v>
      </c>
      <c r="Z289" s="9">
        <f t="shared" si="78"/>
        <v>0</v>
      </c>
      <c r="AA289" s="19"/>
      <c r="AB289" s="19"/>
      <c r="AC289" s="19"/>
      <c r="AD289" s="19"/>
      <c r="AE289" s="19"/>
      <c r="AF289" s="19"/>
      <c r="AG289" s="19"/>
      <c r="AH289" s="19"/>
      <c r="AI289" s="1">
        <v>272</v>
      </c>
      <c r="AJ289" s="9">
        <f t="shared" si="79"/>
        <v>0</v>
      </c>
      <c r="AK289" s="9">
        <f t="shared" si="72"/>
        <v>0</v>
      </c>
      <c r="AL289" s="9">
        <f t="shared" si="80"/>
        <v>0</v>
      </c>
      <c r="AM289" s="9">
        <f t="shared" si="81"/>
        <v>0</v>
      </c>
      <c r="AN289" s="19"/>
      <c r="AO289" s="19"/>
      <c r="AP289" s="19"/>
      <c r="AQ289" s="19"/>
      <c r="AR289" s="19"/>
      <c r="AS289" s="19"/>
      <c r="AT289" s="19"/>
      <c r="AU289" s="19"/>
      <c r="AV289" s="1">
        <v>272</v>
      </c>
      <c r="AW289" s="9">
        <f t="shared" si="82"/>
        <v>0</v>
      </c>
      <c r="AX289" s="9">
        <f t="shared" si="73"/>
        <v>0</v>
      </c>
      <c r="AY289" s="9">
        <f t="shared" si="83"/>
        <v>0</v>
      </c>
      <c r="AZ289" s="9">
        <f t="shared" si="84"/>
        <v>0</v>
      </c>
      <c r="BA289" s="19"/>
      <c r="BB289" s="19"/>
      <c r="BC289" s="9">
        <f t="shared" si="85"/>
        <v>0</v>
      </c>
      <c r="BD289" s="9">
        <f t="shared" si="86"/>
        <v>0</v>
      </c>
    </row>
    <row r="290" spans="1:56">
      <c r="A290" s="3"/>
      <c r="B290" s="19"/>
      <c r="C290" s="19"/>
      <c r="D290" s="19"/>
      <c r="E290" s="19"/>
      <c r="F290" s="19"/>
      <c r="G290" s="19"/>
      <c r="H290" s="19"/>
      <c r="I290" s="1">
        <v>273</v>
      </c>
      <c r="J290" s="9">
        <f t="shared" si="74"/>
        <v>0</v>
      </c>
      <c r="K290" s="9">
        <f t="shared" si="75"/>
        <v>0</v>
      </c>
      <c r="L290" s="9">
        <f t="shared" si="87"/>
        <v>0</v>
      </c>
      <c r="M290" s="9">
        <f t="shared" si="76"/>
        <v>0</v>
      </c>
      <c r="N290" s="19"/>
      <c r="O290" s="19"/>
      <c r="P290" s="19"/>
      <c r="Q290" s="19"/>
      <c r="R290" s="19"/>
      <c r="S290" s="19"/>
      <c r="T290" s="19"/>
      <c r="U290" s="19"/>
      <c r="V290" s="1">
        <v>273</v>
      </c>
      <c r="W290" s="9">
        <f t="shared" si="88"/>
        <v>0</v>
      </c>
      <c r="X290" s="9">
        <f t="shared" si="77"/>
        <v>0</v>
      </c>
      <c r="Y290" s="9">
        <f t="shared" si="89"/>
        <v>0</v>
      </c>
      <c r="Z290" s="9">
        <f t="shared" si="78"/>
        <v>0</v>
      </c>
      <c r="AA290" s="19"/>
      <c r="AB290" s="19"/>
      <c r="AC290" s="19"/>
      <c r="AD290" s="19"/>
      <c r="AE290" s="19"/>
      <c r="AF290" s="19"/>
      <c r="AG290" s="19"/>
      <c r="AH290" s="19"/>
      <c r="AI290" s="1">
        <v>273</v>
      </c>
      <c r="AJ290" s="9">
        <f t="shared" si="79"/>
        <v>0</v>
      </c>
      <c r="AK290" s="9">
        <f t="shared" si="72"/>
        <v>0</v>
      </c>
      <c r="AL290" s="9">
        <f t="shared" si="80"/>
        <v>0</v>
      </c>
      <c r="AM290" s="9">
        <f t="shared" si="81"/>
        <v>0</v>
      </c>
      <c r="AN290" s="19"/>
      <c r="AO290" s="19"/>
      <c r="AP290" s="19"/>
      <c r="AQ290" s="19"/>
      <c r="AR290" s="19"/>
      <c r="AS290" s="19"/>
      <c r="AT290" s="19"/>
      <c r="AU290" s="19"/>
      <c r="AV290" s="1">
        <v>273</v>
      </c>
      <c r="AW290" s="9">
        <f t="shared" si="82"/>
        <v>0</v>
      </c>
      <c r="AX290" s="9">
        <f t="shared" si="73"/>
        <v>0</v>
      </c>
      <c r="AY290" s="9">
        <f t="shared" si="83"/>
        <v>0</v>
      </c>
      <c r="AZ290" s="9">
        <f t="shared" si="84"/>
        <v>0</v>
      </c>
      <c r="BA290" s="19"/>
      <c r="BB290" s="19"/>
      <c r="BC290" s="9">
        <f t="shared" si="85"/>
        <v>0</v>
      </c>
      <c r="BD290" s="9">
        <f t="shared" si="86"/>
        <v>0</v>
      </c>
    </row>
    <row r="291" spans="1:56">
      <c r="A291" s="3"/>
      <c r="B291" s="19"/>
      <c r="C291" s="19"/>
      <c r="D291" s="19"/>
      <c r="E291" s="19"/>
      <c r="F291" s="19"/>
      <c r="G291" s="19"/>
      <c r="H291" s="19"/>
      <c r="I291" s="1">
        <v>274</v>
      </c>
      <c r="J291" s="9">
        <f t="shared" si="74"/>
        <v>0</v>
      </c>
      <c r="K291" s="9">
        <f t="shared" si="75"/>
        <v>0</v>
      </c>
      <c r="L291" s="9">
        <f t="shared" si="87"/>
        <v>0</v>
      </c>
      <c r="M291" s="9">
        <f t="shared" si="76"/>
        <v>0</v>
      </c>
      <c r="N291" s="19"/>
      <c r="O291" s="19"/>
      <c r="P291" s="19"/>
      <c r="Q291" s="19"/>
      <c r="R291" s="19"/>
      <c r="S291" s="19"/>
      <c r="T291" s="19"/>
      <c r="U291" s="19"/>
      <c r="V291" s="1">
        <v>274</v>
      </c>
      <c r="W291" s="9">
        <f t="shared" si="88"/>
        <v>0</v>
      </c>
      <c r="X291" s="9">
        <f t="shared" si="77"/>
        <v>0</v>
      </c>
      <c r="Y291" s="9">
        <f t="shared" si="89"/>
        <v>0</v>
      </c>
      <c r="Z291" s="9">
        <f t="shared" si="78"/>
        <v>0</v>
      </c>
      <c r="AA291" s="19"/>
      <c r="AB291" s="19"/>
      <c r="AC291" s="19"/>
      <c r="AD291" s="19"/>
      <c r="AE291" s="19"/>
      <c r="AF291" s="19"/>
      <c r="AG291" s="19"/>
      <c r="AH291" s="19"/>
      <c r="AI291" s="1">
        <v>274</v>
      </c>
      <c r="AJ291" s="9">
        <f t="shared" si="79"/>
        <v>0</v>
      </c>
      <c r="AK291" s="9">
        <f t="shared" si="72"/>
        <v>0</v>
      </c>
      <c r="AL291" s="9">
        <f t="shared" si="80"/>
        <v>0</v>
      </c>
      <c r="AM291" s="9">
        <f t="shared" si="81"/>
        <v>0</v>
      </c>
      <c r="AN291" s="19"/>
      <c r="AO291" s="19"/>
      <c r="AP291" s="19"/>
      <c r="AQ291" s="19"/>
      <c r="AR291" s="19"/>
      <c r="AS291" s="19"/>
      <c r="AT291" s="19"/>
      <c r="AU291" s="19"/>
      <c r="AV291" s="1">
        <v>274</v>
      </c>
      <c r="AW291" s="9">
        <f t="shared" si="82"/>
        <v>0</v>
      </c>
      <c r="AX291" s="9">
        <f t="shared" si="73"/>
        <v>0</v>
      </c>
      <c r="AY291" s="9">
        <f t="shared" si="83"/>
        <v>0</v>
      </c>
      <c r="AZ291" s="9">
        <f t="shared" si="84"/>
        <v>0</v>
      </c>
      <c r="BA291" s="19"/>
      <c r="BB291" s="19"/>
      <c r="BC291" s="9">
        <f t="shared" si="85"/>
        <v>0</v>
      </c>
      <c r="BD291" s="9">
        <f t="shared" si="86"/>
        <v>0</v>
      </c>
    </row>
    <row r="292" spans="1:56">
      <c r="A292" s="3"/>
      <c r="B292" s="19"/>
      <c r="C292" s="19"/>
      <c r="D292" s="19"/>
      <c r="E292" s="19"/>
      <c r="F292" s="19"/>
      <c r="G292" s="19"/>
      <c r="H292" s="19"/>
      <c r="I292" s="1">
        <v>275</v>
      </c>
      <c r="J292" s="9">
        <f t="shared" si="74"/>
        <v>0</v>
      </c>
      <c r="K292" s="9">
        <f t="shared" si="75"/>
        <v>0</v>
      </c>
      <c r="L292" s="9">
        <f t="shared" si="87"/>
        <v>0</v>
      </c>
      <c r="M292" s="9">
        <f t="shared" si="76"/>
        <v>0</v>
      </c>
      <c r="N292" s="19"/>
      <c r="O292" s="19"/>
      <c r="P292" s="19"/>
      <c r="Q292" s="19"/>
      <c r="R292" s="19"/>
      <c r="S292" s="19"/>
      <c r="T292" s="19"/>
      <c r="U292" s="19"/>
      <c r="V292" s="1">
        <v>275</v>
      </c>
      <c r="W292" s="9">
        <f t="shared" si="88"/>
        <v>0</v>
      </c>
      <c r="X292" s="9">
        <f t="shared" si="77"/>
        <v>0</v>
      </c>
      <c r="Y292" s="9">
        <f t="shared" si="89"/>
        <v>0</v>
      </c>
      <c r="Z292" s="9">
        <f t="shared" si="78"/>
        <v>0</v>
      </c>
      <c r="AA292" s="19"/>
      <c r="AB292" s="19"/>
      <c r="AC292" s="19"/>
      <c r="AD292" s="19"/>
      <c r="AE292" s="19"/>
      <c r="AF292" s="19"/>
      <c r="AG292" s="19"/>
      <c r="AH292" s="19"/>
      <c r="AI292" s="1">
        <v>275</v>
      </c>
      <c r="AJ292" s="9">
        <f t="shared" si="79"/>
        <v>0</v>
      </c>
      <c r="AK292" s="9">
        <f t="shared" si="72"/>
        <v>0</v>
      </c>
      <c r="AL292" s="9">
        <f t="shared" si="80"/>
        <v>0</v>
      </c>
      <c r="AM292" s="9">
        <f t="shared" si="81"/>
        <v>0</v>
      </c>
      <c r="AN292" s="19"/>
      <c r="AO292" s="19"/>
      <c r="AP292" s="19"/>
      <c r="AQ292" s="19"/>
      <c r="AR292" s="19"/>
      <c r="AS292" s="19"/>
      <c r="AT292" s="19"/>
      <c r="AU292" s="19"/>
      <c r="AV292" s="1">
        <v>275</v>
      </c>
      <c r="AW292" s="9">
        <f t="shared" si="82"/>
        <v>0</v>
      </c>
      <c r="AX292" s="9">
        <f t="shared" si="73"/>
        <v>0</v>
      </c>
      <c r="AY292" s="9">
        <f t="shared" si="83"/>
        <v>0</v>
      </c>
      <c r="AZ292" s="9">
        <f t="shared" si="84"/>
        <v>0</v>
      </c>
      <c r="BA292" s="19"/>
      <c r="BB292" s="19"/>
      <c r="BC292" s="9">
        <f t="shared" si="85"/>
        <v>0</v>
      </c>
      <c r="BD292" s="9">
        <f t="shared" si="86"/>
        <v>0</v>
      </c>
    </row>
    <row r="293" spans="1:56">
      <c r="A293" s="3"/>
      <c r="B293" s="19"/>
      <c r="C293" s="19"/>
      <c r="D293" s="19"/>
      <c r="E293" s="19"/>
      <c r="F293" s="19"/>
      <c r="G293" s="19"/>
      <c r="H293" s="19"/>
      <c r="I293" s="1">
        <v>276</v>
      </c>
      <c r="J293" s="9">
        <f t="shared" si="74"/>
        <v>0</v>
      </c>
      <c r="K293" s="9">
        <f t="shared" si="75"/>
        <v>0</v>
      </c>
      <c r="L293" s="9">
        <f t="shared" si="87"/>
        <v>0</v>
      </c>
      <c r="M293" s="9">
        <f t="shared" si="76"/>
        <v>0</v>
      </c>
      <c r="N293" s="19"/>
      <c r="O293" s="19"/>
      <c r="P293" s="19"/>
      <c r="Q293" s="19"/>
      <c r="R293" s="19"/>
      <c r="S293" s="19"/>
      <c r="T293" s="19"/>
      <c r="U293" s="19"/>
      <c r="V293" s="1">
        <v>276</v>
      </c>
      <c r="W293" s="9">
        <f t="shared" si="88"/>
        <v>0</v>
      </c>
      <c r="X293" s="9">
        <f t="shared" si="77"/>
        <v>0</v>
      </c>
      <c r="Y293" s="9">
        <f t="shared" si="89"/>
        <v>0</v>
      </c>
      <c r="Z293" s="9">
        <f t="shared" si="78"/>
        <v>0</v>
      </c>
      <c r="AA293" s="19"/>
      <c r="AB293" s="19"/>
      <c r="AC293" s="19"/>
      <c r="AD293" s="19"/>
      <c r="AE293" s="19"/>
      <c r="AF293" s="19"/>
      <c r="AG293" s="19"/>
      <c r="AH293" s="19"/>
      <c r="AI293" s="1">
        <v>276</v>
      </c>
      <c r="AJ293" s="9">
        <f t="shared" si="79"/>
        <v>0</v>
      </c>
      <c r="AK293" s="9">
        <f t="shared" si="72"/>
        <v>0</v>
      </c>
      <c r="AL293" s="9">
        <f t="shared" si="80"/>
        <v>0</v>
      </c>
      <c r="AM293" s="9">
        <f t="shared" si="81"/>
        <v>0</v>
      </c>
      <c r="AN293" s="19"/>
      <c r="AO293" s="19"/>
      <c r="AP293" s="19"/>
      <c r="AQ293" s="19"/>
      <c r="AR293" s="19"/>
      <c r="AS293" s="19"/>
      <c r="AT293" s="19"/>
      <c r="AU293" s="19"/>
      <c r="AV293" s="1">
        <v>276</v>
      </c>
      <c r="AW293" s="9">
        <f t="shared" si="82"/>
        <v>0</v>
      </c>
      <c r="AX293" s="9">
        <f t="shared" si="73"/>
        <v>0</v>
      </c>
      <c r="AY293" s="9">
        <f t="shared" si="83"/>
        <v>0</v>
      </c>
      <c r="AZ293" s="9">
        <f t="shared" si="84"/>
        <v>0</v>
      </c>
      <c r="BA293" s="19"/>
      <c r="BB293" s="19"/>
      <c r="BC293" s="9">
        <f t="shared" si="85"/>
        <v>0</v>
      </c>
      <c r="BD293" s="9">
        <f t="shared" si="86"/>
        <v>0</v>
      </c>
    </row>
    <row r="294" spans="1:56">
      <c r="A294" s="3"/>
      <c r="B294" s="19"/>
      <c r="C294" s="19"/>
      <c r="D294" s="19"/>
      <c r="E294" s="19"/>
      <c r="F294" s="19"/>
      <c r="G294" s="19"/>
      <c r="H294" s="19"/>
      <c r="I294" s="1">
        <v>277</v>
      </c>
      <c r="J294" s="9">
        <f t="shared" si="74"/>
        <v>0</v>
      </c>
      <c r="K294" s="9">
        <f t="shared" si="75"/>
        <v>0</v>
      </c>
      <c r="L294" s="9">
        <f t="shared" si="87"/>
        <v>0</v>
      </c>
      <c r="M294" s="9">
        <f t="shared" si="76"/>
        <v>0</v>
      </c>
      <c r="N294" s="19"/>
      <c r="O294" s="19"/>
      <c r="P294" s="19"/>
      <c r="Q294" s="19"/>
      <c r="R294" s="19"/>
      <c r="S294" s="19"/>
      <c r="T294" s="19"/>
      <c r="U294" s="19"/>
      <c r="V294" s="1">
        <v>277</v>
      </c>
      <c r="W294" s="9">
        <f t="shared" si="88"/>
        <v>0</v>
      </c>
      <c r="X294" s="9">
        <f t="shared" si="77"/>
        <v>0</v>
      </c>
      <c r="Y294" s="9">
        <f t="shared" si="89"/>
        <v>0</v>
      </c>
      <c r="Z294" s="9">
        <f t="shared" si="78"/>
        <v>0</v>
      </c>
      <c r="AA294" s="19"/>
      <c r="AB294" s="19"/>
      <c r="AC294" s="19"/>
      <c r="AD294" s="19"/>
      <c r="AE294" s="19"/>
      <c r="AF294" s="19"/>
      <c r="AG294" s="19"/>
      <c r="AH294" s="19"/>
      <c r="AI294" s="1">
        <v>277</v>
      </c>
      <c r="AJ294" s="9">
        <f t="shared" si="79"/>
        <v>0</v>
      </c>
      <c r="AK294" s="9">
        <f t="shared" si="72"/>
        <v>0</v>
      </c>
      <c r="AL294" s="9">
        <f t="shared" si="80"/>
        <v>0</v>
      </c>
      <c r="AM294" s="9">
        <f t="shared" si="81"/>
        <v>0</v>
      </c>
      <c r="AN294" s="19"/>
      <c r="AO294" s="19"/>
      <c r="AP294" s="19"/>
      <c r="AQ294" s="19"/>
      <c r="AR294" s="19"/>
      <c r="AS294" s="19"/>
      <c r="AT294" s="19"/>
      <c r="AU294" s="19"/>
      <c r="AV294" s="1">
        <v>277</v>
      </c>
      <c r="AW294" s="9">
        <f t="shared" si="82"/>
        <v>0</v>
      </c>
      <c r="AX294" s="9">
        <f t="shared" si="73"/>
        <v>0</v>
      </c>
      <c r="AY294" s="9">
        <f t="shared" si="83"/>
        <v>0</v>
      </c>
      <c r="AZ294" s="9">
        <f t="shared" si="84"/>
        <v>0</v>
      </c>
      <c r="BA294" s="19"/>
      <c r="BB294" s="19"/>
      <c r="BC294" s="9">
        <f t="shared" si="85"/>
        <v>0</v>
      </c>
      <c r="BD294" s="9">
        <f t="shared" si="86"/>
        <v>0</v>
      </c>
    </row>
    <row r="295" spans="1:56">
      <c r="A295" s="3"/>
      <c r="B295" s="19"/>
      <c r="C295" s="19"/>
      <c r="D295" s="19"/>
      <c r="E295" s="19"/>
      <c r="F295" s="19"/>
      <c r="G295" s="19"/>
      <c r="H295" s="19"/>
      <c r="I295" s="1">
        <v>278</v>
      </c>
      <c r="J295" s="9">
        <f t="shared" si="74"/>
        <v>0</v>
      </c>
      <c r="K295" s="9">
        <f t="shared" si="75"/>
        <v>0</v>
      </c>
      <c r="L295" s="9">
        <f t="shared" si="87"/>
        <v>0</v>
      </c>
      <c r="M295" s="9">
        <f t="shared" si="76"/>
        <v>0</v>
      </c>
      <c r="N295" s="19"/>
      <c r="O295" s="19"/>
      <c r="P295" s="19"/>
      <c r="Q295" s="19"/>
      <c r="R295" s="19"/>
      <c r="S295" s="19"/>
      <c r="T295" s="19"/>
      <c r="U295" s="19"/>
      <c r="V295" s="1">
        <v>278</v>
      </c>
      <c r="W295" s="9">
        <f t="shared" si="88"/>
        <v>0</v>
      </c>
      <c r="X295" s="9">
        <f t="shared" si="77"/>
        <v>0</v>
      </c>
      <c r="Y295" s="9">
        <f t="shared" si="89"/>
        <v>0</v>
      </c>
      <c r="Z295" s="9">
        <f t="shared" si="78"/>
        <v>0</v>
      </c>
      <c r="AA295" s="19"/>
      <c r="AB295" s="19"/>
      <c r="AC295" s="19"/>
      <c r="AD295" s="19"/>
      <c r="AE295" s="19"/>
      <c r="AF295" s="19"/>
      <c r="AG295" s="19"/>
      <c r="AH295" s="19"/>
      <c r="AI295" s="1">
        <v>278</v>
      </c>
      <c r="AJ295" s="9">
        <f t="shared" si="79"/>
        <v>0</v>
      </c>
      <c r="AK295" s="9">
        <f t="shared" si="72"/>
        <v>0</v>
      </c>
      <c r="AL295" s="9">
        <f t="shared" si="80"/>
        <v>0</v>
      </c>
      <c r="AM295" s="9">
        <f t="shared" si="81"/>
        <v>0</v>
      </c>
      <c r="AN295" s="19"/>
      <c r="AO295" s="19"/>
      <c r="AP295" s="19"/>
      <c r="AQ295" s="19"/>
      <c r="AR295" s="19"/>
      <c r="AS295" s="19"/>
      <c r="AT295" s="19"/>
      <c r="AU295" s="19"/>
      <c r="AV295" s="1">
        <v>278</v>
      </c>
      <c r="AW295" s="9">
        <f t="shared" si="82"/>
        <v>0</v>
      </c>
      <c r="AX295" s="9">
        <f t="shared" si="73"/>
        <v>0</v>
      </c>
      <c r="AY295" s="9">
        <f t="shared" si="83"/>
        <v>0</v>
      </c>
      <c r="AZ295" s="9">
        <f t="shared" si="84"/>
        <v>0</v>
      </c>
      <c r="BA295" s="19"/>
      <c r="BB295" s="19"/>
      <c r="BC295" s="9">
        <f t="shared" si="85"/>
        <v>0</v>
      </c>
      <c r="BD295" s="9">
        <f t="shared" si="86"/>
        <v>0</v>
      </c>
    </row>
    <row r="296" spans="1:56">
      <c r="A296" s="3"/>
      <c r="B296" s="19"/>
      <c r="C296" s="19"/>
      <c r="D296" s="19"/>
      <c r="E296" s="19"/>
      <c r="F296" s="19"/>
      <c r="G296" s="19"/>
      <c r="H296" s="19"/>
      <c r="I296" s="1">
        <v>279</v>
      </c>
      <c r="J296" s="9">
        <f t="shared" si="74"/>
        <v>0</v>
      </c>
      <c r="K296" s="9">
        <f t="shared" si="75"/>
        <v>0</v>
      </c>
      <c r="L296" s="9">
        <f t="shared" si="87"/>
        <v>0</v>
      </c>
      <c r="M296" s="9">
        <f t="shared" si="76"/>
        <v>0</v>
      </c>
      <c r="N296" s="19"/>
      <c r="O296" s="19"/>
      <c r="P296" s="19"/>
      <c r="Q296" s="19"/>
      <c r="R296" s="19"/>
      <c r="S296" s="19"/>
      <c r="T296" s="19"/>
      <c r="U296" s="19"/>
      <c r="V296" s="1">
        <v>279</v>
      </c>
      <c r="W296" s="9">
        <f t="shared" si="88"/>
        <v>0</v>
      </c>
      <c r="X296" s="9">
        <f t="shared" si="77"/>
        <v>0</v>
      </c>
      <c r="Y296" s="9">
        <f t="shared" si="89"/>
        <v>0</v>
      </c>
      <c r="Z296" s="9">
        <f t="shared" si="78"/>
        <v>0</v>
      </c>
      <c r="AA296" s="19"/>
      <c r="AB296" s="19"/>
      <c r="AC296" s="19"/>
      <c r="AD296" s="19"/>
      <c r="AE296" s="19"/>
      <c r="AF296" s="19"/>
      <c r="AG296" s="19"/>
      <c r="AH296" s="19"/>
      <c r="AI296" s="1">
        <v>279</v>
      </c>
      <c r="AJ296" s="9">
        <f t="shared" si="79"/>
        <v>0</v>
      </c>
      <c r="AK296" s="9">
        <f t="shared" si="72"/>
        <v>0</v>
      </c>
      <c r="AL296" s="9">
        <f t="shared" si="80"/>
        <v>0</v>
      </c>
      <c r="AM296" s="9">
        <f t="shared" si="81"/>
        <v>0</v>
      </c>
      <c r="AN296" s="19"/>
      <c r="AO296" s="19"/>
      <c r="AP296" s="19"/>
      <c r="AQ296" s="19"/>
      <c r="AR296" s="19"/>
      <c r="AS296" s="19"/>
      <c r="AT296" s="19"/>
      <c r="AU296" s="19"/>
      <c r="AV296" s="1">
        <v>279</v>
      </c>
      <c r="AW296" s="9">
        <f t="shared" si="82"/>
        <v>0</v>
      </c>
      <c r="AX296" s="9">
        <f t="shared" si="73"/>
        <v>0</v>
      </c>
      <c r="AY296" s="9">
        <f t="shared" si="83"/>
        <v>0</v>
      </c>
      <c r="AZ296" s="9">
        <f t="shared" si="84"/>
        <v>0</v>
      </c>
      <c r="BA296" s="19"/>
      <c r="BB296" s="19"/>
      <c r="BC296" s="9">
        <f t="shared" si="85"/>
        <v>0</v>
      </c>
      <c r="BD296" s="9">
        <f t="shared" si="86"/>
        <v>0</v>
      </c>
    </row>
    <row r="297" spans="1:56">
      <c r="A297" s="3"/>
      <c r="B297" s="19"/>
      <c r="C297" s="19"/>
      <c r="D297" s="19"/>
      <c r="E297" s="19"/>
      <c r="F297" s="19"/>
      <c r="G297" s="19"/>
      <c r="H297" s="19"/>
      <c r="I297" s="1">
        <v>280</v>
      </c>
      <c r="J297" s="9">
        <f t="shared" si="74"/>
        <v>0</v>
      </c>
      <c r="K297" s="9">
        <f t="shared" si="75"/>
        <v>0</v>
      </c>
      <c r="L297" s="9">
        <f t="shared" si="87"/>
        <v>0</v>
      </c>
      <c r="M297" s="9">
        <f t="shared" si="76"/>
        <v>0</v>
      </c>
      <c r="N297" s="19"/>
      <c r="O297" s="19"/>
      <c r="P297" s="19"/>
      <c r="Q297" s="19"/>
      <c r="R297" s="19"/>
      <c r="S297" s="19"/>
      <c r="T297" s="19"/>
      <c r="U297" s="19"/>
      <c r="V297" s="1">
        <v>280</v>
      </c>
      <c r="W297" s="9">
        <f t="shared" si="88"/>
        <v>0</v>
      </c>
      <c r="X297" s="9">
        <f t="shared" si="77"/>
        <v>0</v>
      </c>
      <c r="Y297" s="9">
        <f t="shared" si="89"/>
        <v>0</v>
      </c>
      <c r="Z297" s="9">
        <f t="shared" si="78"/>
        <v>0</v>
      </c>
      <c r="AA297" s="19"/>
      <c r="AB297" s="19"/>
      <c r="AC297" s="19"/>
      <c r="AD297" s="19"/>
      <c r="AE297" s="19"/>
      <c r="AF297" s="19"/>
      <c r="AG297" s="19"/>
      <c r="AH297" s="19"/>
      <c r="AI297" s="1">
        <v>280</v>
      </c>
      <c r="AJ297" s="9">
        <f t="shared" si="79"/>
        <v>0</v>
      </c>
      <c r="AK297" s="9">
        <f t="shared" si="72"/>
        <v>0</v>
      </c>
      <c r="AL297" s="9">
        <f t="shared" si="80"/>
        <v>0</v>
      </c>
      <c r="AM297" s="9">
        <f t="shared" si="81"/>
        <v>0</v>
      </c>
      <c r="AN297" s="19"/>
      <c r="AO297" s="19"/>
      <c r="AP297" s="19"/>
      <c r="AQ297" s="19"/>
      <c r="AR297" s="19"/>
      <c r="AS297" s="19"/>
      <c r="AT297" s="19"/>
      <c r="AU297" s="19"/>
      <c r="AV297" s="1">
        <v>280</v>
      </c>
      <c r="AW297" s="9">
        <f t="shared" si="82"/>
        <v>0</v>
      </c>
      <c r="AX297" s="9">
        <f t="shared" si="73"/>
        <v>0</v>
      </c>
      <c r="AY297" s="9">
        <f t="shared" si="83"/>
        <v>0</v>
      </c>
      <c r="AZ297" s="9">
        <f t="shared" si="84"/>
        <v>0</v>
      </c>
      <c r="BA297" s="19"/>
      <c r="BB297" s="19"/>
      <c r="BC297" s="9">
        <f t="shared" si="85"/>
        <v>0</v>
      </c>
      <c r="BD297" s="9">
        <f t="shared" si="86"/>
        <v>0</v>
      </c>
    </row>
    <row r="298" spans="1:56">
      <c r="A298" s="3"/>
      <c r="B298" s="19"/>
      <c r="C298" s="19"/>
      <c r="D298" s="19"/>
      <c r="E298" s="19"/>
      <c r="F298" s="19"/>
      <c r="G298" s="19"/>
      <c r="H298" s="19"/>
      <c r="I298" s="1">
        <v>281</v>
      </c>
      <c r="J298" s="9">
        <f t="shared" si="74"/>
        <v>0</v>
      </c>
      <c r="K298" s="9">
        <f t="shared" si="75"/>
        <v>0</v>
      </c>
      <c r="L298" s="9">
        <f t="shared" si="87"/>
        <v>0</v>
      </c>
      <c r="M298" s="9">
        <f t="shared" si="76"/>
        <v>0</v>
      </c>
      <c r="N298" s="19"/>
      <c r="O298" s="19"/>
      <c r="P298" s="19"/>
      <c r="Q298" s="19"/>
      <c r="R298" s="19"/>
      <c r="S298" s="19"/>
      <c r="T298" s="19"/>
      <c r="U298" s="19"/>
      <c r="V298" s="1">
        <v>281</v>
      </c>
      <c r="W298" s="9">
        <f t="shared" si="88"/>
        <v>0</v>
      </c>
      <c r="X298" s="9">
        <f t="shared" si="77"/>
        <v>0</v>
      </c>
      <c r="Y298" s="9">
        <f t="shared" si="89"/>
        <v>0</v>
      </c>
      <c r="Z298" s="9">
        <f t="shared" si="78"/>
        <v>0</v>
      </c>
      <c r="AA298" s="19"/>
      <c r="AB298" s="19"/>
      <c r="AC298" s="19"/>
      <c r="AD298" s="19"/>
      <c r="AE298" s="19"/>
      <c r="AF298" s="19"/>
      <c r="AG298" s="19"/>
      <c r="AH298" s="19"/>
      <c r="AI298" s="1">
        <v>281</v>
      </c>
      <c r="AJ298" s="9">
        <f t="shared" si="79"/>
        <v>0</v>
      </c>
      <c r="AK298" s="9">
        <f t="shared" si="72"/>
        <v>0</v>
      </c>
      <c r="AL298" s="9">
        <f t="shared" si="80"/>
        <v>0</v>
      </c>
      <c r="AM298" s="9">
        <f t="shared" si="81"/>
        <v>0</v>
      </c>
      <c r="AN298" s="19"/>
      <c r="AO298" s="19"/>
      <c r="AP298" s="19"/>
      <c r="AQ298" s="19"/>
      <c r="AR298" s="19"/>
      <c r="AS298" s="19"/>
      <c r="AT298" s="19"/>
      <c r="AU298" s="19"/>
      <c r="AV298" s="1">
        <v>281</v>
      </c>
      <c r="AW298" s="9">
        <f t="shared" si="82"/>
        <v>0</v>
      </c>
      <c r="AX298" s="9">
        <f t="shared" si="73"/>
        <v>0</v>
      </c>
      <c r="AY298" s="9">
        <f t="shared" si="83"/>
        <v>0</v>
      </c>
      <c r="AZ298" s="9">
        <f t="shared" si="84"/>
        <v>0</v>
      </c>
      <c r="BA298" s="19"/>
      <c r="BB298" s="19"/>
      <c r="BC298" s="9">
        <f t="shared" si="85"/>
        <v>0</v>
      </c>
      <c r="BD298" s="9">
        <f t="shared" si="86"/>
        <v>0</v>
      </c>
    </row>
    <row r="299" spans="1:56">
      <c r="A299" s="3"/>
      <c r="B299" s="19"/>
      <c r="C299" s="19"/>
      <c r="D299" s="19"/>
      <c r="E299" s="19"/>
      <c r="F299" s="19"/>
      <c r="G299" s="19"/>
      <c r="H299" s="19"/>
      <c r="I299" s="1">
        <v>282</v>
      </c>
      <c r="J299" s="9">
        <f t="shared" si="74"/>
        <v>0</v>
      </c>
      <c r="K299" s="9">
        <f t="shared" si="75"/>
        <v>0</v>
      </c>
      <c r="L299" s="9">
        <f t="shared" si="87"/>
        <v>0</v>
      </c>
      <c r="M299" s="9">
        <f t="shared" si="76"/>
        <v>0</v>
      </c>
      <c r="N299" s="19"/>
      <c r="O299" s="19"/>
      <c r="P299" s="19"/>
      <c r="Q299" s="19"/>
      <c r="R299" s="19"/>
      <c r="S299" s="19"/>
      <c r="T299" s="19"/>
      <c r="U299" s="19"/>
      <c r="V299" s="1">
        <v>282</v>
      </c>
      <c r="W299" s="9">
        <f t="shared" si="88"/>
        <v>0</v>
      </c>
      <c r="X299" s="9">
        <f t="shared" si="77"/>
        <v>0</v>
      </c>
      <c r="Y299" s="9">
        <f t="shared" si="89"/>
        <v>0</v>
      </c>
      <c r="Z299" s="9">
        <f t="shared" si="78"/>
        <v>0</v>
      </c>
      <c r="AA299" s="19"/>
      <c r="AB299" s="19"/>
      <c r="AC299" s="19"/>
      <c r="AD299" s="19"/>
      <c r="AE299" s="19"/>
      <c r="AF299" s="19"/>
      <c r="AG299" s="19"/>
      <c r="AH299" s="19"/>
      <c r="AI299" s="1">
        <v>282</v>
      </c>
      <c r="AJ299" s="9">
        <f t="shared" si="79"/>
        <v>0</v>
      </c>
      <c r="AK299" s="9">
        <f t="shared" si="72"/>
        <v>0</v>
      </c>
      <c r="AL299" s="9">
        <f t="shared" si="80"/>
        <v>0</v>
      </c>
      <c r="AM299" s="9">
        <f t="shared" si="81"/>
        <v>0</v>
      </c>
      <c r="AN299" s="19"/>
      <c r="AO299" s="19"/>
      <c r="AP299" s="19"/>
      <c r="AQ299" s="19"/>
      <c r="AR299" s="19"/>
      <c r="AS299" s="19"/>
      <c r="AT299" s="19"/>
      <c r="AU299" s="19"/>
      <c r="AV299" s="1">
        <v>282</v>
      </c>
      <c r="AW299" s="9">
        <f t="shared" si="82"/>
        <v>0</v>
      </c>
      <c r="AX299" s="9">
        <f t="shared" si="73"/>
        <v>0</v>
      </c>
      <c r="AY299" s="9">
        <f t="shared" si="83"/>
        <v>0</v>
      </c>
      <c r="AZ299" s="9">
        <f t="shared" si="84"/>
        <v>0</v>
      </c>
      <c r="BA299" s="19"/>
      <c r="BB299" s="19"/>
      <c r="BC299" s="9">
        <f t="shared" si="85"/>
        <v>0</v>
      </c>
      <c r="BD299" s="9">
        <f t="shared" si="86"/>
        <v>0</v>
      </c>
    </row>
    <row r="300" spans="1:56">
      <c r="A300" s="3"/>
      <c r="B300" s="19"/>
      <c r="C300" s="19"/>
      <c r="D300" s="19"/>
      <c r="E300" s="19"/>
      <c r="F300" s="19"/>
      <c r="G300" s="19"/>
      <c r="H300" s="19"/>
      <c r="I300" s="1">
        <v>283</v>
      </c>
      <c r="J300" s="9">
        <f t="shared" si="74"/>
        <v>0</v>
      </c>
      <c r="K300" s="9">
        <f t="shared" si="75"/>
        <v>0</v>
      </c>
      <c r="L300" s="9">
        <f t="shared" si="87"/>
        <v>0</v>
      </c>
      <c r="M300" s="9">
        <f t="shared" si="76"/>
        <v>0</v>
      </c>
      <c r="N300" s="19"/>
      <c r="O300" s="19"/>
      <c r="P300" s="19"/>
      <c r="Q300" s="19"/>
      <c r="R300" s="19"/>
      <c r="S300" s="19"/>
      <c r="T300" s="19"/>
      <c r="U300" s="19"/>
      <c r="V300" s="1">
        <v>283</v>
      </c>
      <c r="W300" s="9">
        <f t="shared" si="88"/>
        <v>0</v>
      </c>
      <c r="X300" s="9">
        <f t="shared" si="77"/>
        <v>0</v>
      </c>
      <c r="Y300" s="9">
        <f t="shared" si="89"/>
        <v>0</v>
      </c>
      <c r="Z300" s="9">
        <f t="shared" si="78"/>
        <v>0</v>
      </c>
      <c r="AA300" s="19"/>
      <c r="AB300" s="19"/>
      <c r="AC300" s="19"/>
      <c r="AD300" s="19"/>
      <c r="AE300" s="19"/>
      <c r="AF300" s="19"/>
      <c r="AG300" s="19"/>
      <c r="AH300" s="19"/>
      <c r="AI300" s="1">
        <v>283</v>
      </c>
      <c r="AJ300" s="9">
        <f t="shared" si="79"/>
        <v>0</v>
      </c>
      <c r="AK300" s="9">
        <f t="shared" si="72"/>
        <v>0</v>
      </c>
      <c r="AL300" s="9">
        <f t="shared" si="80"/>
        <v>0</v>
      </c>
      <c r="AM300" s="9">
        <f t="shared" si="81"/>
        <v>0</v>
      </c>
      <c r="AN300" s="19"/>
      <c r="AO300" s="19"/>
      <c r="AP300" s="19"/>
      <c r="AQ300" s="19"/>
      <c r="AR300" s="19"/>
      <c r="AS300" s="19"/>
      <c r="AT300" s="19"/>
      <c r="AU300" s="19"/>
      <c r="AV300" s="1">
        <v>283</v>
      </c>
      <c r="AW300" s="9">
        <f t="shared" si="82"/>
        <v>0</v>
      </c>
      <c r="AX300" s="9">
        <f t="shared" si="73"/>
        <v>0</v>
      </c>
      <c r="AY300" s="9">
        <f t="shared" si="83"/>
        <v>0</v>
      </c>
      <c r="AZ300" s="9">
        <f t="shared" si="84"/>
        <v>0</v>
      </c>
      <c r="BA300" s="19"/>
      <c r="BB300" s="19"/>
      <c r="BC300" s="9">
        <f t="shared" si="85"/>
        <v>0</v>
      </c>
      <c r="BD300" s="9">
        <f t="shared" si="86"/>
        <v>0</v>
      </c>
    </row>
    <row r="301" spans="1:56">
      <c r="A301" s="3"/>
      <c r="B301" s="19"/>
      <c r="C301" s="19"/>
      <c r="D301" s="19"/>
      <c r="E301" s="19"/>
      <c r="F301" s="19"/>
      <c r="G301" s="19"/>
      <c r="H301" s="19"/>
      <c r="I301" s="1">
        <v>284</v>
      </c>
      <c r="J301" s="9">
        <f t="shared" si="74"/>
        <v>0</v>
      </c>
      <c r="K301" s="9">
        <f t="shared" si="75"/>
        <v>0</v>
      </c>
      <c r="L301" s="9">
        <f t="shared" si="87"/>
        <v>0</v>
      </c>
      <c r="M301" s="9">
        <f t="shared" si="76"/>
        <v>0</v>
      </c>
      <c r="N301" s="19"/>
      <c r="O301" s="19"/>
      <c r="P301" s="19"/>
      <c r="Q301" s="19"/>
      <c r="R301" s="19"/>
      <c r="S301" s="19"/>
      <c r="T301" s="19"/>
      <c r="U301" s="19"/>
      <c r="V301" s="1">
        <v>284</v>
      </c>
      <c r="W301" s="9">
        <f t="shared" si="88"/>
        <v>0</v>
      </c>
      <c r="X301" s="9">
        <f t="shared" si="77"/>
        <v>0</v>
      </c>
      <c r="Y301" s="9">
        <f t="shared" si="89"/>
        <v>0</v>
      </c>
      <c r="Z301" s="9">
        <f t="shared" si="78"/>
        <v>0</v>
      </c>
      <c r="AA301" s="19"/>
      <c r="AB301" s="19"/>
      <c r="AC301" s="19"/>
      <c r="AD301" s="19"/>
      <c r="AE301" s="19"/>
      <c r="AF301" s="19"/>
      <c r="AG301" s="19"/>
      <c r="AH301" s="19"/>
      <c r="AI301" s="1">
        <v>284</v>
      </c>
      <c r="AJ301" s="9">
        <f t="shared" si="79"/>
        <v>0</v>
      </c>
      <c r="AK301" s="9">
        <f t="shared" si="72"/>
        <v>0</v>
      </c>
      <c r="AL301" s="9">
        <f t="shared" si="80"/>
        <v>0</v>
      </c>
      <c r="AM301" s="9">
        <f t="shared" si="81"/>
        <v>0</v>
      </c>
      <c r="AN301" s="19"/>
      <c r="AO301" s="19"/>
      <c r="AP301" s="19"/>
      <c r="AQ301" s="19"/>
      <c r="AR301" s="19"/>
      <c r="AS301" s="19"/>
      <c r="AT301" s="19"/>
      <c r="AU301" s="19"/>
      <c r="AV301" s="1">
        <v>284</v>
      </c>
      <c r="AW301" s="9">
        <f t="shared" si="82"/>
        <v>0</v>
      </c>
      <c r="AX301" s="9">
        <f t="shared" si="73"/>
        <v>0</v>
      </c>
      <c r="AY301" s="9">
        <f t="shared" si="83"/>
        <v>0</v>
      </c>
      <c r="AZ301" s="9">
        <f t="shared" si="84"/>
        <v>0</v>
      </c>
      <c r="BA301" s="19"/>
      <c r="BB301" s="19"/>
      <c r="BC301" s="9">
        <f t="shared" si="85"/>
        <v>0</v>
      </c>
      <c r="BD301" s="9">
        <f t="shared" si="86"/>
        <v>0</v>
      </c>
    </row>
    <row r="302" spans="1:56">
      <c r="A302" s="3"/>
      <c r="B302" s="19"/>
      <c r="C302" s="19"/>
      <c r="D302" s="19"/>
      <c r="E302" s="19"/>
      <c r="F302" s="19"/>
      <c r="G302" s="19"/>
      <c r="H302" s="19"/>
      <c r="I302" s="1">
        <v>285</v>
      </c>
      <c r="J302" s="9">
        <f t="shared" si="74"/>
        <v>0</v>
      </c>
      <c r="K302" s="9">
        <f t="shared" si="75"/>
        <v>0</v>
      </c>
      <c r="L302" s="9">
        <f t="shared" si="87"/>
        <v>0</v>
      </c>
      <c r="M302" s="9">
        <f t="shared" si="76"/>
        <v>0</v>
      </c>
      <c r="N302" s="19"/>
      <c r="O302" s="19"/>
      <c r="P302" s="19"/>
      <c r="Q302" s="19"/>
      <c r="R302" s="19"/>
      <c r="S302" s="19"/>
      <c r="T302" s="19"/>
      <c r="U302" s="19"/>
      <c r="V302" s="1">
        <v>285</v>
      </c>
      <c r="W302" s="9">
        <f t="shared" si="88"/>
        <v>0</v>
      </c>
      <c r="X302" s="9">
        <f t="shared" si="77"/>
        <v>0</v>
      </c>
      <c r="Y302" s="9">
        <f t="shared" si="89"/>
        <v>0</v>
      </c>
      <c r="Z302" s="9">
        <f t="shared" si="78"/>
        <v>0</v>
      </c>
      <c r="AA302" s="19"/>
      <c r="AB302" s="19"/>
      <c r="AC302" s="19"/>
      <c r="AD302" s="19"/>
      <c r="AE302" s="19"/>
      <c r="AF302" s="19"/>
      <c r="AG302" s="19"/>
      <c r="AH302" s="19"/>
      <c r="AI302" s="1">
        <v>285</v>
      </c>
      <c r="AJ302" s="9">
        <f t="shared" si="79"/>
        <v>0</v>
      </c>
      <c r="AK302" s="9">
        <f t="shared" si="72"/>
        <v>0</v>
      </c>
      <c r="AL302" s="9">
        <f t="shared" si="80"/>
        <v>0</v>
      </c>
      <c r="AM302" s="9">
        <f t="shared" si="81"/>
        <v>0</v>
      </c>
      <c r="AN302" s="19"/>
      <c r="AO302" s="19"/>
      <c r="AP302" s="19"/>
      <c r="AQ302" s="19"/>
      <c r="AR302" s="19"/>
      <c r="AS302" s="19"/>
      <c r="AT302" s="19"/>
      <c r="AU302" s="19"/>
      <c r="AV302" s="1">
        <v>285</v>
      </c>
      <c r="AW302" s="9">
        <f t="shared" si="82"/>
        <v>0</v>
      </c>
      <c r="AX302" s="9">
        <f t="shared" si="73"/>
        <v>0</v>
      </c>
      <c r="AY302" s="9">
        <f t="shared" si="83"/>
        <v>0</v>
      </c>
      <c r="AZ302" s="9">
        <f t="shared" si="84"/>
        <v>0</v>
      </c>
      <c r="BA302" s="19"/>
      <c r="BB302" s="19"/>
      <c r="BC302" s="9">
        <f t="shared" si="85"/>
        <v>0</v>
      </c>
      <c r="BD302" s="9">
        <f t="shared" si="86"/>
        <v>0</v>
      </c>
    </row>
    <row r="303" spans="1:56">
      <c r="A303" s="3"/>
      <c r="B303" s="19"/>
      <c r="C303" s="19"/>
      <c r="D303" s="19"/>
      <c r="E303" s="19"/>
      <c r="F303" s="19"/>
      <c r="G303" s="19"/>
      <c r="H303" s="19"/>
      <c r="I303" s="1">
        <v>286</v>
      </c>
      <c r="J303" s="9">
        <f t="shared" si="74"/>
        <v>0</v>
      </c>
      <c r="K303" s="9">
        <f t="shared" si="75"/>
        <v>0</v>
      </c>
      <c r="L303" s="9">
        <f t="shared" si="87"/>
        <v>0</v>
      </c>
      <c r="M303" s="9">
        <f t="shared" si="76"/>
        <v>0</v>
      </c>
      <c r="N303" s="19"/>
      <c r="O303" s="19"/>
      <c r="P303" s="19"/>
      <c r="Q303" s="19"/>
      <c r="R303" s="19"/>
      <c r="S303" s="19"/>
      <c r="T303" s="19"/>
      <c r="U303" s="19"/>
      <c r="V303" s="1">
        <v>286</v>
      </c>
      <c r="W303" s="9">
        <f t="shared" si="88"/>
        <v>0</v>
      </c>
      <c r="X303" s="9">
        <f t="shared" si="77"/>
        <v>0</v>
      </c>
      <c r="Y303" s="9">
        <f t="shared" si="89"/>
        <v>0</v>
      </c>
      <c r="Z303" s="9">
        <f t="shared" si="78"/>
        <v>0</v>
      </c>
      <c r="AA303" s="19"/>
      <c r="AB303" s="19"/>
      <c r="AC303" s="19"/>
      <c r="AD303" s="19"/>
      <c r="AE303" s="19"/>
      <c r="AF303" s="19"/>
      <c r="AG303" s="19"/>
      <c r="AH303" s="19"/>
      <c r="AI303" s="1">
        <v>286</v>
      </c>
      <c r="AJ303" s="9">
        <f t="shared" si="79"/>
        <v>0</v>
      </c>
      <c r="AK303" s="9">
        <f t="shared" si="72"/>
        <v>0</v>
      </c>
      <c r="AL303" s="9">
        <f t="shared" si="80"/>
        <v>0</v>
      </c>
      <c r="AM303" s="9">
        <f t="shared" si="81"/>
        <v>0</v>
      </c>
      <c r="AN303" s="19"/>
      <c r="AO303" s="19"/>
      <c r="AP303" s="19"/>
      <c r="AQ303" s="19"/>
      <c r="AR303" s="19"/>
      <c r="AS303" s="19"/>
      <c r="AT303" s="19"/>
      <c r="AU303" s="19"/>
      <c r="AV303" s="1">
        <v>286</v>
      </c>
      <c r="AW303" s="9">
        <f t="shared" si="82"/>
        <v>0</v>
      </c>
      <c r="AX303" s="9">
        <f t="shared" si="73"/>
        <v>0</v>
      </c>
      <c r="AY303" s="9">
        <f t="shared" si="83"/>
        <v>0</v>
      </c>
      <c r="AZ303" s="9">
        <f t="shared" si="84"/>
        <v>0</v>
      </c>
      <c r="BA303" s="19"/>
      <c r="BB303" s="19"/>
      <c r="BC303" s="9">
        <f t="shared" si="85"/>
        <v>0</v>
      </c>
      <c r="BD303" s="9">
        <f t="shared" si="86"/>
        <v>0</v>
      </c>
    </row>
    <row r="304" spans="1:56">
      <c r="A304" s="3"/>
      <c r="B304" s="19"/>
      <c r="C304" s="19"/>
      <c r="D304" s="19"/>
      <c r="E304" s="19"/>
      <c r="F304" s="19"/>
      <c r="G304" s="19"/>
      <c r="H304" s="19"/>
      <c r="I304" s="1">
        <v>287</v>
      </c>
      <c r="J304" s="9">
        <f t="shared" si="74"/>
        <v>0</v>
      </c>
      <c r="K304" s="9">
        <f t="shared" si="75"/>
        <v>0</v>
      </c>
      <c r="L304" s="9">
        <f t="shared" si="87"/>
        <v>0</v>
      </c>
      <c r="M304" s="9">
        <f t="shared" si="76"/>
        <v>0</v>
      </c>
      <c r="N304" s="19"/>
      <c r="O304" s="19"/>
      <c r="P304" s="19"/>
      <c r="Q304" s="19"/>
      <c r="R304" s="19"/>
      <c r="S304" s="19"/>
      <c r="T304" s="19"/>
      <c r="U304" s="19"/>
      <c r="V304" s="1">
        <v>287</v>
      </c>
      <c r="W304" s="9">
        <f t="shared" si="88"/>
        <v>0</v>
      </c>
      <c r="X304" s="9">
        <f t="shared" si="77"/>
        <v>0</v>
      </c>
      <c r="Y304" s="9">
        <f t="shared" si="89"/>
        <v>0</v>
      </c>
      <c r="Z304" s="9">
        <f t="shared" si="78"/>
        <v>0</v>
      </c>
      <c r="AA304" s="19"/>
      <c r="AB304" s="19"/>
      <c r="AC304" s="19"/>
      <c r="AD304" s="19"/>
      <c r="AE304" s="19"/>
      <c r="AF304" s="19"/>
      <c r="AG304" s="19"/>
      <c r="AH304" s="19"/>
      <c r="AI304" s="1">
        <v>287</v>
      </c>
      <c r="AJ304" s="9">
        <f t="shared" si="79"/>
        <v>0</v>
      </c>
      <c r="AK304" s="9">
        <f t="shared" si="72"/>
        <v>0</v>
      </c>
      <c r="AL304" s="9">
        <f t="shared" si="80"/>
        <v>0</v>
      </c>
      <c r="AM304" s="9">
        <f t="shared" si="81"/>
        <v>0</v>
      </c>
      <c r="AN304" s="19"/>
      <c r="AO304" s="19"/>
      <c r="AP304" s="19"/>
      <c r="AQ304" s="19"/>
      <c r="AR304" s="19"/>
      <c r="AS304" s="19"/>
      <c r="AT304" s="19"/>
      <c r="AU304" s="19"/>
      <c r="AV304" s="1">
        <v>287</v>
      </c>
      <c r="AW304" s="9">
        <f t="shared" si="82"/>
        <v>0</v>
      </c>
      <c r="AX304" s="9">
        <f t="shared" si="73"/>
        <v>0</v>
      </c>
      <c r="AY304" s="9">
        <f t="shared" si="83"/>
        <v>0</v>
      </c>
      <c r="AZ304" s="9">
        <f t="shared" si="84"/>
        <v>0</v>
      </c>
      <c r="BA304" s="19"/>
      <c r="BB304" s="19"/>
      <c r="BC304" s="9">
        <f t="shared" si="85"/>
        <v>0</v>
      </c>
      <c r="BD304" s="9">
        <f t="shared" si="86"/>
        <v>0</v>
      </c>
    </row>
    <row r="305" spans="1:56">
      <c r="A305" s="3"/>
      <c r="B305" s="19"/>
      <c r="C305" s="19"/>
      <c r="D305" s="19"/>
      <c r="E305" s="19"/>
      <c r="F305" s="19"/>
      <c r="G305" s="19"/>
      <c r="H305" s="19"/>
      <c r="I305" s="1">
        <v>288</v>
      </c>
      <c r="J305" s="9">
        <f t="shared" si="74"/>
        <v>0</v>
      </c>
      <c r="K305" s="9">
        <f t="shared" si="75"/>
        <v>0</v>
      </c>
      <c r="L305" s="9">
        <f t="shared" si="87"/>
        <v>0</v>
      </c>
      <c r="M305" s="9">
        <f t="shared" si="76"/>
        <v>0</v>
      </c>
      <c r="N305" s="19"/>
      <c r="O305" s="19"/>
      <c r="P305" s="19"/>
      <c r="Q305" s="19"/>
      <c r="R305" s="19"/>
      <c r="S305" s="19"/>
      <c r="T305" s="19"/>
      <c r="U305" s="19"/>
      <c r="V305" s="1">
        <v>288</v>
      </c>
      <c r="W305" s="9">
        <f t="shared" si="88"/>
        <v>0</v>
      </c>
      <c r="X305" s="9">
        <f t="shared" si="77"/>
        <v>0</v>
      </c>
      <c r="Y305" s="9">
        <f t="shared" si="89"/>
        <v>0</v>
      </c>
      <c r="Z305" s="9">
        <f t="shared" si="78"/>
        <v>0</v>
      </c>
      <c r="AA305" s="19"/>
      <c r="AB305" s="19"/>
      <c r="AC305" s="19"/>
      <c r="AD305" s="19"/>
      <c r="AE305" s="19"/>
      <c r="AF305" s="19"/>
      <c r="AG305" s="19"/>
      <c r="AH305" s="19"/>
      <c r="AI305" s="1">
        <v>288</v>
      </c>
      <c r="AJ305" s="9">
        <f t="shared" si="79"/>
        <v>0</v>
      </c>
      <c r="AK305" s="9">
        <f t="shared" si="72"/>
        <v>0</v>
      </c>
      <c r="AL305" s="9">
        <f t="shared" si="80"/>
        <v>0</v>
      </c>
      <c r="AM305" s="9">
        <f t="shared" si="81"/>
        <v>0</v>
      </c>
      <c r="AN305" s="19"/>
      <c r="AO305" s="19"/>
      <c r="AP305" s="19"/>
      <c r="AQ305" s="19"/>
      <c r="AR305" s="19"/>
      <c r="AS305" s="19"/>
      <c r="AT305" s="19"/>
      <c r="AU305" s="19"/>
      <c r="AV305" s="1">
        <v>288</v>
      </c>
      <c r="AW305" s="9">
        <f t="shared" si="82"/>
        <v>0</v>
      </c>
      <c r="AX305" s="9">
        <f t="shared" si="73"/>
        <v>0</v>
      </c>
      <c r="AY305" s="9">
        <f t="shared" si="83"/>
        <v>0</v>
      </c>
      <c r="AZ305" s="9">
        <f t="shared" si="84"/>
        <v>0</v>
      </c>
      <c r="BA305" s="19"/>
      <c r="BB305" s="19"/>
      <c r="BC305" s="9">
        <f t="shared" si="85"/>
        <v>0</v>
      </c>
      <c r="BD305" s="9">
        <f t="shared" si="86"/>
        <v>0</v>
      </c>
    </row>
    <row r="306" spans="1:56">
      <c r="A306" s="3"/>
      <c r="B306" s="19"/>
      <c r="C306" s="19"/>
      <c r="D306" s="19"/>
      <c r="E306" s="19"/>
      <c r="F306" s="19"/>
      <c r="G306" s="19"/>
      <c r="H306" s="19"/>
      <c r="I306" s="1">
        <v>289</v>
      </c>
      <c r="J306" s="9">
        <f t="shared" si="74"/>
        <v>0</v>
      </c>
      <c r="K306" s="9">
        <f t="shared" si="75"/>
        <v>0</v>
      </c>
      <c r="L306" s="9">
        <f t="shared" si="87"/>
        <v>0</v>
      </c>
      <c r="M306" s="9">
        <f t="shared" si="76"/>
        <v>0</v>
      </c>
      <c r="N306" s="19"/>
      <c r="O306" s="19"/>
      <c r="P306" s="19"/>
      <c r="Q306" s="19"/>
      <c r="R306" s="19"/>
      <c r="S306" s="19"/>
      <c r="T306" s="19"/>
      <c r="U306" s="19"/>
      <c r="V306" s="1">
        <v>289</v>
      </c>
      <c r="W306" s="9">
        <f t="shared" si="88"/>
        <v>0</v>
      </c>
      <c r="X306" s="9">
        <f t="shared" si="77"/>
        <v>0</v>
      </c>
      <c r="Y306" s="9">
        <f t="shared" si="89"/>
        <v>0</v>
      </c>
      <c r="Z306" s="9">
        <f t="shared" si="78"/>
        <v>0</v>
      </c>
      <c r="AA306" s="19"/>
      <c r="AB306" s="19"/>
      <c r="AC306" s="19"/>
      <c r="AD306" s="19"/>
      <c r="AE306" s="19"/>
      <c r="AF306" s="19"/>
      <c r="AG306" s="19"/>
      <c r="AH306" s="19"/>
      <c r="AI306" s="1">
        <v>289</v>
      </c>
      <c r="AJ306" s="9">
        <f t="shared" si="79"/>
        <v>0</v>
      </c>
      <c r="AK306" s="9">
        <f t="shared" si="72"/>
        <v>0</v>
      </c>
      <c r="AL306" s="9">
        <f t="shared" si="80"/>
        <v>0</v>
      </c>
      <c r="AM306" s="9">
        <f t="shared" si="81"/>
        <v>0</v>
      </c>
      <c r="AN306" s="19"/>
      <c r="AO306" s="19"/>
      <c r="AP306" s="19"/>
      <c r="AQ306" s="19"/>
      <c r="AR306" s="19"/>
      <c r="AS306" s="19"/>
      <c r="AT306" s="19"/>
      <c r="AU306" s="19"/>
      <c r="AV306" s="1">
        <v>289</v>
      </c>
      <c r="AW306" s="9">
        <f t="shared" si="82"/>
        <v>0</v>
      </c>
      <c r="AX306" s="9">
        <f t="shared" si="73"/>
        <v>0</v>
      </c>
      <c r="AY306" s="9">
        <f t="shared" si="83"/>
        <v>0</v>
      </c>
      <c r="AZ306" s="9">
        <f t="shared" si="84"/>
        <v>0</v>
      </c>
      <c r="BA306" s="19"/>
      <c r="BB306" s="19"/>
      <c r="BC306" s="9">
        <f t="shared" si="85"/>
        <v>0</v>
      </c>
      <c r="BD306" s="9">
        <f t="shared" si="86"/>
        <v>0</v>
      </c>
    </row>
    <row r="307" spans="1:56">
      <c r="A307" s="3"/>
      <c r="B307" s="19"/>
      <c r="C307" s="19"/>
      <c r="D307" s="19"/>
      <c r="E307" s="19"/>
      <c r="F307" s="19"/>
      <c r="G307" s="19"/>
      <c r="H307" s="19"/>
      <c r="I307" s="1">
        <v>290</v>
      </c>
      <c r="J307" s="9">
        <f t="shared" si="74"/>
        <v>0</v>
      </c>
      <c r="K307" s="9">
        <f t="shared" si="75"/>
        <v>0</v>
      </c>
      <c r="L307" s="9">
        <f t="shared" si="87"/>
        <v>0</v>
      </c>
      <c r="M307" s="9">
        <f t="shared" si="76"/>
        <v>0</v>
      </c>
      <c r="N307" s="19"/>
      <c r="O307" s="19"/>
      <c r="P307" s="19"/>
      <c r="Q307" s="19"/>
      <c r="R307" s="19"/>
      <c r="S307" s="19"/>
      <c r="T307" s="19"/>
      <c r="U307" s="19"/>
      <c r="V307" s="1">
        <v>290</v>
      </c>
      <c r="W307" s="9">
        <f t="shared" si="88"/>
        <v>0</v>
      </c>
      <c r="X307" s="9">
        <f t="shared" si="77"/>
        <v>0</v>
      </c>
      <c r="Y307" s="9">
        <f t="shared" si="89"/>
        <v>0</v>
      </c>
      <c r="Z307" s="9">
        <f t="shared" si="78"/>
        <v>0</v>
      </c>
      <c r="AA307" s="19"/>
      <c r="AB307" s="19"/>
      <c r="AC307" s="19"/>
      <c r="AD307" s="19"/>
      <c r="AE307" s="19"/>
      <c r="AF307" s="19"/>
      <c r="AG307" s="19"/>
      <c r="AH307" s="19"/>
      <c r="AI307" s="1">
        <v>290</v>
      </c>
      <c r="AJ307" s="9">
        <f t="shared" si="79"/>
        <v>0</v>
      </c>
      <c r="AK307" s="9">
        <f t="shared" si="72"/>
        <v>0</v>
      </c>
      <c r="AL307" s="9">
        <f t="shared" si="80"/>
        <v>0</v>
      </c>
      <c r="AM307" s="9">
        <f t="shared" si="81"/>
        <v>0</v>
      </c>
      <c r="AN307" s="19"/>
      <c r="AO307" s="19"/>
      <c r="AP307" s="19"/>
      <c r="AQ307" s="19"/>
      <c r="AR307" s="19"/>
      <c r="AS307" s="19"/>
      <c r="AT307" s="19"/>
      <c r="AU307" s="19"/>
      <c r="AV307" s="1">
        <v>290</v>
      </c>
      <c r="AW307" s="9">
        <f t="shared" si="82"/>
        <v>0</v>
      </c>
      <c r="AX307" s="9">
        <f t="shared" si="73"/>
        <v>0</v>
      </c>
      <c r="AY307" s="9">
        <f t="shared" si="83"/>
        <v>0</v>
      </c>
      <c r="AZ307" s="9">
        <f t="shared" si="84"/>
        <v>0</v>
      </c>
      <c r="BA307" s="19"/>
      <c r="BB307" s="19"/>
      <c r="BC307" s="9">
        <f t="shared" si="85"/>
        <v>0</v>
      </c>
      <c r="BD307" s="9">
        <f t="shared" si="86"/>
        <v>0</v>
      </c>
    </row>
    <row r="308" spans="1:56">
      <c r="A308" s="3"/>
      <c r="B308" s="19"/>
      <c r="C308" s="19"/>
      <c r="D308" s="19"/>
      <c r="E308" s="19"/>
      <c r="F308" s="19"/>
      <c r="G308" s="19"/>
      <c r="H308" s="19"/>
      <c r="I308" s="1">
        <v>291</v>
      </c>
      <c r="J308" s="9">
        <f t="shared" si="74"/>
        <v>0</v>
      </c>
      <c r="K308" s="9">
        <f t="shared" si="75"/>
        <v>0</v>
      </c>
      <c r="L308" s="9">
        <f t="shared" si="87"/>
        <v>0</v>
      </c>
      <c r="M308" s="9">
        <f t="shared" si="76"/>
        <v>0</v>
      </c>
      <c r="N308" s="19"/>
      <c r="O308" s="19"/>
      <c r="P308" s="19"/>
      <c r="Q308" s="19"/>
      <c r="R308" s="19"/>
      <c r="S308" s="19"/>
      <c r="T308" s="19"/>
      <c r="U308" s="19"/>
      <c r="V308" s="1">
        <v>291</v>
      </c>
      <c r="W308" s="9">
        <f t="shared" si="88"/>
        <v>0</v>
      </c>
      <c r="X308" s="9">
        <f t="shared" si="77"/>
        <v>0</v>
      </c>
      <c r="Y308" s="9">
        <f t="shared" si="89"/>
        <v>0</v>
      </c>
      <c r="Z308" s="9">
        <f t="shared" si="78"/>
        <v>0</v>
      </c>
      <c r="AA308" s="19"/>
      <c r="AB308" s="19"/>
      <c r="AC308" s="19"/>
      <c r="AD308" s="19"/>
      <c r="AE308" s="19"/>
      <c r="AF308" s="19"/>
      <c r="AG308" s="19"/>
      <c r="AH308" s="19"/>
      <c r="AI308" s="1">
        <v>291</v>
      </c>
      <c r="AJ308" s="9">
        <f t="shared" si="79"/>
        <v>0</v>
      </c>
      <c r="AK308" s="9">
        <f t="shared" si="72"/>
        <v>0</v>
      </c>
      <c r="AL308" s="9">
        <f t="shared" si="80"/>
        <v>0</v>
      </c>
      <c r="AM308" s="9">
        <f t="shared" si="81"/>
        <v>0</v>
      </c>
      <c r="AN308" s="19"/>
      <c r="AO308" s="19"/>
      <c r="AP308" s="19"/>
      <c r="AQ308" s="19"/>
      <c r="AR308" s="19"/>
      <c r="AS308" s="19"/>
      <c r="AT308" s="19"/>
      <c r="AU308" s="19"/>
      <c r="AV308" s="1">
        <v>291</v>
      </c>
      <c r="AW308" s="9">
        <f t="shared" si="82"/>
        <v>0</v>
      </c>
      <c r="AX308" s="9">
        <f t="shared" si="73"/>
        <v>0</v>
      </c>
      <c r="AY308" s="9">
        <f t="shared" si="83"/>
        <v>0</v>
      </c>
      <c r="AZ308" s="9">
        <f t="shared" si="84"/>
        <v>0</v>
      </c>
      <c r="BA308" s="19"/>
      <c r="BB308" s="19"/>
      <c r="BC308" s="9">
        <f t="shared" si="85"/>
        <v>0</v>
      </c>
      <c r="BD308" s="9">
        <f t="shared" si="86"/>
        <v>0</v>
      </c>
    </row>
    <row r="309" spans="1:56">
      <c r="A309" s="3"/>
      <c r="B309" s="19"/>
      <c r="C309" s="19"/>
      <c r="D309" s="19"/>
      <c r="E309" s="19"/>
      <c r="F309" s="19"/>
      <c r="G309" s="19"/>
      <c r="H309" s="19"/>
      <c r="I309" s="1">
        <v>292</v>
      </c>
      <c r="J309" s="9">
        <f t="shared" si="74"/>
        <v>0</v>
      </c>
      <c r="K309" s="9">
        <f t="shared" si="75"/>
        <v>0</v>
      </c>
      <c r="L309" s="9">
        <f t="shared" si="87"/>
        <v>0</v>
      </c>
      <c r="M309" s="9">
        <f t="shared" si="76"/>
        <v>0</v>
      </c>
      <c r="N309" s="19"/>
      <c r="O309" s="19"/>
      <c r="P309" s="19"/>
      <c r="Q309" s="19"/>
      <c r="R309" s="19"/>
      <c r="S309" s="19"/>
      <c r="T309" s="19"/>
      <c r="U309" s="19"/>
      <c r="V309" s="1">
        <v>292</v>
      </c>
      <c r="W309" s="9">
        <f t="shared" si="88"/>
        <v>0</v>
      </c>
      <c r="X309" s="9">
        <f t="shared" si="77"/>
        <v>0</v>
      </c>
      <c r="Y309" s="9">
        <f t="shared" si="89"/>
        <v>0</v>
      </c>
      <c r="Z309" s="9">
        <f t="shared" si="78"/>
        <v>0</v>
      </c>
      <c r="AA309" s="19"/>
      <c r="AB309" s="19"/>
      <c r="AC309" s="19"/>
      <c r="AD309" s="19"/>
      <c r="AE309" s="19"/>
      <c r="AF309" s="19"/>
      <c r="AG309" s="19"/>
      <c r="AH309" s="19"/>
      <c r="AI309" s="1">
        <v>292</v>
      </c>
      <c r="AJ309" s="9">
        <f t="shared" si="79"/>
        <v>0</v>
      </c>
      <c r="AK309" s="9">
        <f t="shared" si="72"/>
        <v>0</v>
      </c>
      <c r="AL309" s="9">
        <f t="shared" si="80"/>
        <v>0</v>
      </c>
      <c r="AM309" s="9">
        <f t="shared" si="81"/>
        <v>0</v>
      </c>
      <c r="AN309" s="19"/>
      <c r="AO309" s="19"/>
      <c r="AP309" s="19"/>
      <c r="AQ309" s="19"/>
      <c r="AR309" s="19"/>
      <c r="AS309" s="19"/>
      <c r="AT309" s="19"/>
      <c r="AU309" s="19"/>
      <c r="AV309" s="1">
        <v>292</v>
      </c>
      <c r="AW309" s="9">
        <f t="shared" si="82"/>
        <v>0</v>
      </c>
      <c r="AX309" s="9">
        <f t="shared" si="73"/>
        <v>0</v>
      </c>
      <c r="AY309" s="9">
        <f t="shared" si="83"/>
        <v>0</v>
      </c>
      <c r="AZ309" s="9">
        <f t="shared" si="84"/>
        <v>0</v>
      </c>
      <c r="BA309" s="19"/>
      <c r="BB309" s="19"/>
      <c r="BC309" s="9">
        <f t="shared" si="85"/>
        <v>0</v>
      </c>
      <c r="BD309" s="9">
        <f t="shared" si="86"/>
        <v>0</v>
      </c>
    </row>
    <row r="310" spans="1:56">
      <c r="A310" s="3"/>
      <c r="B310" s="19"/>
      <c r="C310" s="19"/>
      <c r="D310" s="19"/>
      <c r="E310" s="19"/>
      <c r="F310" s="19"/>
      <c r="G310" s="19"/>
      <c r="H310" s="19"/>
      <c r="I310" s="1">
        <v>293</v>
      </c>
      <c r="J310" s="9">
        <f t="shared" si="74"/>
        <v>0</v>
      </c>
      <c r="K310" s="9">
        <f t="shared" si="75"/>
        <v>0</v>
      </c>
      <c r="L310" s="9">
        <f t="shared" si="87"/>
        <v>0</v>
      </c>
      <c r="M310" s="9">
        <f t="shared" si="76"/>
        <v>0</v>
      </c>
      <c r="N310" s="19"/>
      <c r="O310" s="19"/>
      <c r="P310" s="19"/>
      <c r="Q310" s="19"/>
      <c r="R310" s="19"/>
      <c r="S310" s="19"/>
      <c r="T310" s="19"/>
      <c r="U310" s="19"/>
      <c r="V310" s="1">
        <v>293</v>
      </c>
      <c r="W310" s="9">
        <f t="shared" si="88"/>
        <v>0</v>
      </c>
      <c r="X310" s="9">
        <f t="shared" si="77"/>
        <v>0</v>
      </c>
      <c r="Y310" s="9">
        <f t="shared" si="89"/>
        <v>0</v>
      </c>
      <c r="Z310" s="9">
        <f t="shared" si="78"/>
        <v>0</v>
      </c>
      <c r="AA310" s="19"/>
      <c r="AB310" s="19"/>
      <c r="AC310" s="19"/>
      <c r="AD310" s="19"/>
      <c r="AE310" s="19"/>
      <c r="AF310" s="19"/>
      <c r="AG310" s="19"/>
      <c r="AH310" s="19"/>
      <c r="AI310" s="1">
        <v>293</v>
      </c>
      <c r="AJ310" s="9">
        <f t="shared" si="79"/>
        <v>0</v>
      </c>
      <c r="AK310" s="9">
        <f t="shared" si="72"/>
        <v>0</v>
      </c>
      <c r="AL310" s="9">
        <f t="shared" si="80"/>
        <v>0</v>
      </c>
      <c r="AM310" s="9">
        <f t="shared" si="81"/>
        <v>0</v>
      </c>
      <c r="AN310" s="19"/>
      <c r="AO310" s="19"/>
      <c r="AP310" s="19"/>
      <c r="AQ310" s="19"/>
      <c r="AR310" s="19"/>
      <c r="AS310" s="19"/>
      <c r="AT310" s="19"/>
      <c r="AU310" s="19"/>
      <c r="AV310" s="1">
        <v>293</v>
      </c>
      <c r="AW310" s="9">
        <f t="shared" si="82"/>
        <v>0</v>
      </c>
      <c r="AX310" s="9">
        <f t="shared" si="73"/>
        <v>0</v>
      </c>
      <c r="AY310" s="9">
        <f t="shared" si="83"/>
        <v>0</v>
      </c>
      <c r="AZ310" s="9">
        <f t="shared" si="84"/>
        <v>0</v>
      </c>
      <c r="BA310" s="19"/>
      <c r="BB310" s="19"/>
      <c r="BC310" s="9">
        <f t="shared" si="85"/>
        <v>0</v>
      </c>
      <c r="BD310" s="9">
        <f t="shared" si="86"/>
        <v>0</v>
      </c>
    </row>
    <row r="311" spans="1:56">
      <c r="A311" s="3"/>
      <c r="B311" s="19"/>
      <c r="C311" s="19"/>
      <c r="D311" s="19"/>
      <c r="E311" s="19"/>
      <c r="F311" s="19"/>
      <c r="G311" s="19"/>
      <c r="H311" s="19"/>
      <c r="I311" s="1">
        <v>294</v>
      </c>
      <c r="J311" s="9">
        <f t="shared" si="74"/>
        <v>0</v>
      </c>
      <c r="K311" s="9">
        <f t="shared" si="75"/>
        <v>0</v>
      </c>
      <c r="L311" s="9">
        <f t="shared" si="87"/>
        <v>0</v>
      </c>
      <c r="M311" s="9">
        <f t="shared" si="76"/>
        <v>0</v>
      </c>
      <c r="N311" s="19"/>
      <c r="O311" s="19"/>
      <c r="P311" s="19"/>
      <c r="Q311" s="19"/>
      <c r="R311" s="19"/>
      <c r="S311" s="19"/>
      <c r="T311" s="19"/>
      <c r="U311" s="19"/>
      <c r="V311" s="1">
        <v>294</v>
      </c>
      <c r="W311" s="9">
        <f t="shared" si="88"/>
        <v>0</v>
      </c>
      <c r="X311" s="9">
        <f t="shared" si="77"/>
        <v>0</v>
      </c>
      <c r="Y311" s="9">
        <f t="shared" si="89"/>
        <v>0</v>
      </c>
      <c r="Z311" s="9">
        <f t="shared" si="78"/>
        <v>0</v>
      </c>
      <c r="AA311" s="19"/>
      <c r="AB311" s="19"/>
      <c r="AC311" s="19"/>
      <c r="AD311" s="19"/>
      <c r="AE311" s="19"/>
      <c r="AF311" s="19"/>
      <c r="AG311" s="19"/>
      <c r="AH311" s="19"/>
      <c r="AI311" s="1">
        <v>294</v>
      </c>
      <c r="AJ311" s="9">
        <f t="shared" si="79"/>
        <v>0</v>
      </c>
      <c r="AK311" s="9">
        <f t="shared" si="72"/>
        <v>0</v>
      </c>
      <c r="AL311" s="9">
        <f t="shared" si="80"/>
        <v>0</v>
      </c>
      <c r="AM311" s="9">
        <f t="shared" si="81"/>
        <v>0</v>
      </c>
      <c r="AN311" s="19"/>
      <c r="AO311" s="19"/>
      <c r="AP311" s="19"/>
      <c r="AQ311" s="19"/>
      <c r="AR311" s="19"/>
      <c r="AS311" s="19"/>
      <c r="AT311" s="19"/>
      <c r="AU311" s="19"/>
      <c r="AV311" s="1">
        <v>294</v>
      </c>
      <c r="AW311" s="9">
        <f t="shared" si="82"/>
        <v>0</v>
      </c>
      <c r="AX311" s="9">
        <f t="shared" si="73"/>
        <v>0</v>
      </c>
      <c r="AY311" s="9">
        <f t="shared" si="83"/>
        <v>0</v>
      </c>
      <c r="AZ311" s="9">
        <f t="shared" si="84"/>
        <v>0</v>
      </c>
      <c r="BA311" s="19"/>
      <c r="BB311" s="19"/>
      <c r="BC311" s="9">
        <f t="shared" si="85"/>
        <v>0</v>
      </c>
      <c r="BD311" s="9">
        <f t="shared" si="86"/>
        <v>0</v>
      </c>
    </row>
    <row r="312" spans="1:56">
      <c r="A312" s="3"/>
      <c r="B312" s="19"/>
      <c r="C312" s="19"/>
      <c r="D312" s="19"/>
      <c r="E312" s="19"/>
      <c r="F312" s="19"/>
      <c r="G312" s="19"/>
      <c r="H312" s="19"/>
      <c r="I312" s="1">
        <v>295</v>
      </c>
      <c r="J312" s="9">
        <f t="shared" si="74"/>
        <v>0</v>
      </c>
      <c r="K312" s="9">
        <f t="shared" si="75"/>
        <v>0</v>
      </c>
      <c r="L312" s="9">
        <f t="shared" si="87"/>
        <v>0</v>
      </c>
      <c r="M312" s="9">
        <f t="shared" si="76"/>
        <v>0</v>
      </c>
      <c r="N312" s="19"/>
      <c r="O312" s="19"/>
      <c r="P312" s="19"/>
      <c r="Q312" s="19"/>
      <c r="R312" s="19"/>
      <c r="S312" s="19"/>
      <c r="T312" s="19"/>
      <c r="U312" s="19"/>
      <c r="V312" s="1">
        <v>295</v>
      </c>
      <c r="W312" s="9">
        <f t="shared" si="88"/>
        <v>0</v>
      </c>
      <c r="X312" s="9">
        <f t="shared" si="77"/>
        <v>0</v>
      </c>
      <c r="Y312" s="9">
        <f t="shared" si="89"/>
        <v>0</v>
      </c>
      <c r="Z312" s="9">
        <f t="shared" si="78"/>
        <v>0</v>
      </c>
      <c r="AA312" s="19"/>
      <c r="AB312" s="19"/>
      <c r="AC312" s="19"/>
      <c r="AD312" s="19"/>
      <c r="AE312" s="19"/>
      <c r="AF312" s="19"/>
      <c r="AG312" s="19"/>
      <c r="AH312" s="19"/>
      <c r="AI312" s="1">
        <v>295</v>
      </c>
      <c r="AJ312" s="9">
        <f t="shared" si="79"/>
        <v>0</v>
      </c>
      <c r="AK312" s="9">
        <f t="shared" si="72"/>
        <v>0</v>
      </c>
      <c r="AL312" s="9">
        <f t="shared" si="80"/>
        <v>0</v>
      </c>
      <c r="AM312" s="9">
        <f t="shared" si="81"/>
        <v>0</v>
      </c>
      <c r="AN312" s="19"/>
      <c r="AO312" s="19"/>
      <c r="AP312" s="19"/>
      <c r="AQ312" s="19"/>
      <c r="AR312" s="19"/>
      <c r="AS312" s="19"/>
      <c r="AT312" s="19"/>
      <c r="AU312" s="19"/>
      <c r="AV312" s="1">
        <v>295</v>
      </c>
      <c r="AW312" s="9">
        <f t="shared" si="82"/>
        <v>0</v>
      </c>
      <c r="AX312" s="9">
        <f t="shared" si="73"/>
        <v>0</v>
      </c>
      <c r="AY312" s="9">
        <f t="shared" si="83"/>
        <v>0</v>
      </c>
      <c r="AZ312" s="9">
        <f t="shared" si="84"/>
        <v>0</v>
      </c>
      <c r="BA312" s="19"/>
      <c r="BB312" s="19"/>
      <c r="BC312" s="9">
        <f t="shared" si="85"/>
        <v>0</v>
      </c>
      <c r="BD312" s="9">
        <f t="shared" si="86"/>
        <v>0</v>
      </c>
    </row>
    <row r="313" spans="1:56">
      <c r="A313" s="3"/>
      <c r="B313" s="19"/>
      <c r="C313" s="19"/>
      <c r="D313" s="19"/>
      <c r="E313" s="19"/>
      <c r="F313" s="19"/>
      <c r="G313" s="19"/>
      <c r="H313" s="19"/>
      <c r="I313" s="1">
        <v>296</v>
      </c>
      <c r="J313" s="9">
        <f t="shared" si="74"/>
        <v>0</v>
      </c>
      <c r="K313" s="9">
        <f t="shared" si="75"/>
        <v>0</v>
      </c>
      <c r="L313" s="9">
        <f t="shared" si="87"/>
        <v>0</v>
      </c>
      <c r="M313" s="9">
        <f t="shared" si="76"/>
        <v>0</v>
      </c>
      <c r="N313" s="19"/>
      <c r="O313" s="19"/>
      <c r="P313" s="19"/>
      <c r="Q313" s="19"/>
      <c r="R313" s="19"/>
      <c r="S313" s="19"/>
      <c r="T313" s="19"/>
      <c r="U313" s="19"/>
      <c r="V313" s="1">
        <v>296</v>
      </c>
      <c r="W313" s="9">
        <f t="shared" si="88"/>
        <v>0</v>
      </c>
      <c r="X313" s="9">
        <f t="shared" si="77"/>
        <v>0</v>
      </c>
      <c r="Y313" s="9">
        <f t="shared" si="89"/>
        <v>0</v>
      </c>
      <c r="Z313" s="9">
        <f t="shared" si="78"/>
        <v>0</v>
      </c>
      <c r="AA313" s="19"/>
      <c r="AB313" s="19"/>
      <c r="AC313" s="19"/>
      <c r="AD313" s="19"/>
      <c r="AE313" s="19"/>
      <c r="AF313" s="19"/>
      <c r="AG313" s="19"/>
      <c r="AH313" s="19"/>
      <c r="AI313" s="1">
        <v>296</v>
      </c>
      <c r="AJ313" s="9">
        <f t="shared" si="79"/>
        <v>0</v>
      </c>
      <c r="AK313" s="9">
        <f t="shared" si="72"/>
        <v>0</v>
      </c>
      <c r="AL313" s="9">
        <f t="shared" si="80"/>
        <v>0</v>
      </c>
      <c r="AM313" s="9">
        <f t="shared" si="81"/>
        <v>0</v>
      </c>
      <c r="AN313" s="19"/>
      <c r="AO313" s="19"/>
      <c r="AP313" s="19"/>
      <c r="AQ313" s="19"/>
      <c r="AR313" s="19"/>
      <c r="AS313" s="19"/>
      <c r="AT313" s="19"/>
      <c r="AU313" s="19"/>
      <c r="AV313" s="1">
        <v>296</v>
      </c>
      <c r="AW313" s="9">
        <f t="shared" si="82"/>
        <v>0</v>
      </c>
      <c r="AX313" s="9">
        <f t="shared" si="73"/>
        <v>0</v>
      </c>
      <c r="AY313" s="9">
        <f t="shared" si="83"/>
        <v>0</v>
      </c>
      <c r="AZ313" s="9">
        <f t="shared" si="84"/>
        <v>0</v>
      </c>
      <c r="BA313" s="19"/>
      <c r="BB313" s="19"/>
      <c r="BC313" s="9">
        <f t="shared" si="85"/>
        <v>0</v>
      </c>
      <c r="BD313" s="9">
        <f t="shared" si="86"/>
        <v>0</v>
      </c>
    </row>
    <row r="314" spans="1:56">
      <c r="A314" s="3"/>
      <c r="B314" s="19"/>
      <c r="C314" s="19"/>
      <c r="D314" s="19"/>
      <c r="E314" s="19"/>
      <c r="F314" s="19"/>
      <c r="G314" s="19"/>
      <c r="H314" s="19"/>
      <c r="I314" s="1">
        <v>297</v>
      </c>
      <c r="J314" s="9">
        <f t="shared" si="74"/>
        <v>0</v>
      </c>
      <c r="K314" s="9">
        <f t="shared" si="75"/>
        <v>0</v>
      </c>
      <c r="L314" s="9">
        <f t="shared" si="87"/>
        <v>0</v>
      </c>
      <c r="M314" s="9">
        <f t="shared" si="76"/>
        <v>0</v>
      </c>
      <c r="N314" s="19"/>
      <c r="O314" s="19"/>
      <c r="P314" s="19"/>
      <c r="Q314" s="19"/>
      <c r="R314" s="19"/>
      <c r="S314" s="19"/>
      <c r="T314" s="19"/>
      <c r="U314" s="19"/>
      <c r="V314" s="1">
        <v>297</v>
      </c>
      <c r="W314" s="9">
        <f t="shared" si="88"/>
        <v>0</v>
      </c>
      <c r="X314" s="9">
        <f t="shared" si="77"/>
        <v>0</v>
      </c>
      <c r="Y314" s="9">
        <f t="shared" si="89"/>
        <v>0</v>
      </c>
      <c r="Z314" s="9">
        <f t="shared" si="78"/>
        <v>0</v>
      </c>
      <c r="AA314" s="19"/>
      <c r="AB314" s="19"/>
      <c r="AC314" s="19"/>
      <c r="AD314" s="19"/>
      <c r="AE314" s="19"/>
      <c r="AF314" s="19"/>
      <c r="AG314" s="19"/>
      <c r="AH314" s="19"/>
      <c r="AI314" s="1">
        <v>297</v>
      </c>
      <c r="AJ314" s="9">
        <f t="shared" si="79"/>
        <v>0</v>
      </c>
      <c r="AK314" s="9">
        <f t="shared" si="72"/>
        <v>0</v>
      </c>
      <c r="AL314" s="9">
        <f t="shared" si="80"/>
        <v>0</v>
      </c>
      <c r="AM314" s="9">
        <f t="shared" si="81"/>
        <v>0</v>
      </c>
      <c r="AN314" s="19"/>
      <c r="AO314" s="19"/>
      <c r="AP314" s="19"/>
      <c r="AQ314" s="19"/>
      <c r="AR314" s="19"/>
      <c r="AS314" s="19"/>
      <c r="AT314" s="19"/>
      <c r="AU314" s="19"/>
      <c r="AV314" s="1">
        <v>297</v>
      </c>
      <c r="AW314" s="9">
        <f t="shared" si="82"/>
        <v>0</v>
      </c>
      <c r="AX314" s="9">
        <f t="shared" si="73"/>
        <v>0</v>
      </c>
      <c r="AY314" s="9">
        <f t="shared" si="83"/>
        <v>0</v>
      </c>
      <c r="AZ314" s="9">
        <f t="shared" si="84"/>
        <v>0</v>
      </c>
      <c r="BA314" s="19"/>
      <c r="BB314" s="19"/>
      <c r="BC314" s="9">
        <f t="shared" si="85"/>
        <v>0</v>
      </c>
      <c r="BD314" s="9">
        <f t="shared" si="86"/>
        <v>0</v>
      </c>
    </row>
    <row r="315" spans="1:56">
      <c r="A315" s="3"/>
      <c r="B315" s="19"/>
      <c r="C315" s="19"/>
      <c r="D315" s="19"/>
      <c r="E315" s="19"/>
      <c r="F315" s="19"/>
      <c r="G315" s="19"/>
      <c r="H315" s="19"/>
      <c r="I315" s="1">
        <v>298</v>
      </c>
      <c r="J315" s="9">
        <f t="shared" si="74"/>
        <v>0</v>
      </c>
      <c r="K315" s="9">
        <f t="shared" si="75"/>
        <v>0</v>
      </c>
      <c r="L315" s="9">
        <f t="shared" si="87"/>
        <v>0</v>
      </c>
      <c r="M315" s="9">
        <f t="shared" si="76"/>
        <v>0</v>
      </c>
      <c r="N315" s="19"/>
      <c r="O315" s="19"/>
      <c r="P315" s="19"/>
      <c r="Q315" s="19"/>
      <c r="R315" s="19"/>
      <c r="S315" s="19"/>
      <c r="T315" s="19"/>
      <c r="U315" s="19"/>
      <c r="V315" s="1">
        <v>298</v>
      </c>
      <c r="W315" s="9">
        <f t="shared" si="88"/>
        <v>0</v>
      </c>
      <c r="X315" s="9">
        <f t="shared" si="77"/>
        <v>0</v>
      </c>
      <c r="Y315" s="9">
        <f t="shared" si="89"/>
        <v>0</v>
      </c>
      <c r="Z315" s="9">
        <f t="shared" si="78"/>
        <v>0</v>
      </c>
      <c r="AA315" s="19"/>
      <c r="AB315" s="19"/>
      <c r="AC315" s="19"/>
      <c r="AD315" s="19"/>
      <c r="AE315" s="19"/>
      <c r="AF315" s="19"/>
      <c r="AG315" s="19"/>
      <c r="AH315" s="19"/>
      <c r="AI315" s="1">
        <v>298</v>
      </c>
      <c r="AJ315" s="9">
        <f t="shared" si="79"/>
        <v>0</v>
      </c>
      <c r="AK315" s="9">
        <f t="shared" si="72"/>
        <v>0</v>
      </c>
      <c r="AL315" s="9">
        <f t="shared" si="80"/>
        <v>0</v>
      </c>
      <c r="AM315" s="9">
        <f t="shared" si="81"/>
        <v>0</v>
      </c>
      <c r="AN315" s="19"/>
      <c r="AO315" s="19"/>
      <c r="AP315" s="19"/>
      <c r="AQ315" s="19"/>
      <c r="AR315" s="19"/>
      <c r="AS315" s="19"/>
      <c r="AT315" s="19"/>
      <c r="AU315" s="19"/>
      <c r="AV315" s="1">
        <v>298</v>
      </c>
      <c r="AW315" s="9">
        <f t="shared" si="82"/>
        <v>0</v>
      </c>
      <c r="AX315" s="9">
        <f t="shared" si="73"/>
        <v>0</v>
      </c>
      <c r="AY315" s="9">
        <f t="shared" si="83"/>
        <v>0</v>
      </c>
      <c r="AZ315" s="9">
        <f t="shared" si="84"/>
        <v>0</v>
      </c>
      <c r="BA315" s="19"/>
      <c r="BB315" s="19"/>
      <c r="BC315" s="9">
        <f t="shared" si="85"/>
        <v>0</v>
      </c>
      <c r="BD315" s="9">
        <f t="shared" si="86"/>
        <v>0</v>
      </c>
    </row>
    <row r="316" spans="1:56">
      <c r="A316" s="3"/>
      <c r="B316" s="19"/>
      <c r="C316" s="19"/>
      <c r="D316" s="19"/>
      <c r="E316" s="19"/>
      <c r="F316" s="19"/>
      <c r="G316" s="19"/>
      <c r="H316" s="19"/>
      <c r="I316" s="1">
        <v>299</v>
      </c>
      <c r="J316" s="9">
        <f t="shared" si="74"/>
        <v>0</v>
      </c>
      <c r="K316" s="9">
        <f t="shared" si="75"/>
        <v>0</v>
      </c>
      <c r="L316" s="9">
        <f t="shared" si="87"/>
        <v>0</v>
      </c>
      <c r="M316" s="9">
        <f t="shared" si="76"/>
        <v>0</v>
      </c>
      <c r="N316" s="19"/>
      <c r="O316" s="19"/>
      <c r="P316" s="19"/>
      <c r="Q316" s="19"/>
      <c r="R316" s="19"/>
      <c r="S316" s="19"/>
      <c r="T316" s="19"/>
      <c r="U316" s="19"/>
      <c r="V316" s="1">
        <v>299</v>
      </c>
      <c r="W316" s="9">
        <f t="shared" si="88"/>
        <v>0</v>
      </c>
      <c r="X316" s="9">
        <f t="shared" si="77"/>
        <v>0</v>
      </c>
      <c r="Y316" s="9">
        <f t="shared" si="89"/>
        <v>0</v>
      </c>
      <c r="Z316" s="9">
        <f t="shared" si="78"/>
        <v>0</v>
      </c>
      <c r="AA316" s="19"/>
      <c r="AB316" s="19"/>
      <c r="AC316" s="19"/>
      <c r="AD316" s="19"/>
      <c r="AE316" s="19"/>
      <c r="AF316" s="19"/>
      <c r="AG316" s="19"/>
      <c r="AH316" s="19"/>
      <c r="AI316" s="1">
        <v>299</v>
      </c>
      <c r="AJ316" s="9">
        <f t="shared" si="79"/>
        <v>0</v>
      </c>
      <c r="AK316" s="9">
        <f t="shared" si="72"/>
        <v>0</v>
      </c>
      <c r="AL316" s="9">
        <f t="shared" si="80"/>
        <v>0</v>
      </c>
      <c r="AM316" s="9">
        <f t="shared" si="81"/>
        <v>0</v>
      </c>
      <c r="AN316" s="19"/>
      <c r="AO316" s="19"/>
      <c r="AP316" s="19"/>
      <c r="AQ316" s="19"/>
      <c r="AR316" s="19"/>
      <c r="AS316" s="19"/>
      <c r="AT316" s="19"/>
      <c r="AU316" s="19"/>
      <c r="AV316" s="1">
        <v>299</v>
      </c>
      <c r="AW316" s="9">
        <f t="shared" si="82"/>
        <v>0</v>
      </c>
      <c r="AX316" s="9">
        <f t="shared" si="73"/>
        <v>0</v>
      </c>
      <c r="AY316" s="9">
        <f t="shared" si="83"/>
        <v>0</v>
      </c>
      <c r="AZ316" s="9">
        <f t="shared" si="84"/>
        <v>0</v>
      </c>
      <c r="BA316" s="19"/>
      <c r="BB316" s="19"/>
      <c r="BC316" s="9">
        <f t="shared" si="85"/>
        <v>0</v>
      </c>
      <c r="BD316" s="9">
        <f t="shared" si="86"/>
        <v>0</v>
      </c>
    </row>
    <row r="317" spans="1:56">
      <c r="A317" s="3"/>
      <c r="B317" s="19"/>
      <c r="C317" s="19"/>
      <c r="D317" s="19"/>
      <c r="E317" s="19"/>
      <c r="F317" s="19"/>
      <c r="G317" s="19"/>
      <c r="H317" s="19"/>
      <c r="I317" s="1">
        <v>300</v>
      </c>
      <c r="J317" s="9">
        <f t="shared" si="74"/>
        <v>0</v>
      </c>
      <c r="K317" s="9">
        <f t="shared" si="75"/>
        <v>0</v>
      </c>
      <c r="L317" s="9">
        <f t="shared" si="87"/>
        <v>0</v>
      </c>
      <c r="M317" s="9">
        <f t="shared" si="76"/>
        <v>0</v>
      </c>
      <c r="N317" s="19"/>
      <c r="O317" s="19"/>
      <c r="P317" s="19"/>
      <c r="Q317" s="19"/>
      <c r="R317" s="19"/>
      <c r="S317" s="19"/>
      <c r="T317" s="19"/>
      <c r="U317" s="19"/>
      <c r="V317" s="1">
        <v>300</v>
      </c>
      <c r="W317" s="9">
        <f t="shared" si="88"/>
        <v>0</v>
      </c>
      <c r="X317" s="9">
        <f t="shared" si="77"/>
        <v>0</v>
      </c>
      <c r="Y317" s="9">
        <f t="shared" si="89"/>
        <v>0</v>
      </c>
      <c r="Z317" s="9">
        <f t="shared" si="78"/>
        <v>0</v>
      </c>
      <c r="AA317" s="19"/>
      <c r="AB317" s="19"/>
      <c r="AC317" s="19"/>
      <c r="AD317" s="19"/>
      <c r="AE317" s="19"/>
      <c r="AF317" s="19"/>
      <c r="AG317" s="19"/>
      <c r="AH317" s="19"/>
      <c r="AI317" s="1">
        <v>300</v>
      </c>
      <c r="AJ317" s="9">
        <f t="shared" si="79"/>
        <v>0</v>
      </c>
      <c r="AK317" s="9">
        <f t="shared" si="72"/>
        <v>0</v>
      </c>
      <c r="AL317" s="9">
        <f t="shared" si="80"/>
        <v>0</v>
      </c>
      <c r="AM317" s="9">
        <f t="shared" si="81"/>
        <v>0</v>
      </c>
      <c r="AN317" s="19"/>
      <c r="AO317" s="19"/>
      <c r="AP317" s="19"/>
      <c r="AQ317" s="19"/>
      <c r="AR317" s="19"/>
      <c r="AS317" s="19"/>
      <c r="AT317" s="19"/>
      <c r="AU317" s="19"/>
      <c r="AV317" s="1">
        <v>300</v>
      </c>
      <c r="AW317" s="9">
        <f t="shared" si="82"/>
        <v>0</v>
      </c>
      <c r="AX317" s="9">
        <f t="shared" si="73"/>
        <v>0</v>
      </c>
      <c r="AY317" s="9">
        <f t="shared" si="83"/>
        <v>0</v>
      </c>
      <c r="AZ317" s="9">
        <f t="shared" si="84"/>
        <v>0</v>
      </c>
      <c r="BA317" s="19"/>
      <c r="BB317" s="19"/>
      <c r="BC317" s="9">
        <f t="shared" si="85"/>
        <v>0</v>
      </c>
      <c r="BD317" s="9">
        <f t="shared" si="86"/>
        <v>0</v>
      </c>
    </row>
    <row r="318" spans="1:56">
      <c r="A318" s="3"/>
      <c r="B318" s="19"/>
      <c r="C318" s="19"/>
      <c r="D318" s="19"/>
      <c r="E318" s="19"/>
      <c r="F318" s="19"/>
      <c r="G318" s="19"/>
      <c r="H318" s="19"/>
      <c r="I318" s="1">
        <v>301</v>
      </c>
      <c r="J318" s="9">
        <f t="shared" si="74"/>
        <v>0</v>
      </c>
      <c r="K318" s="9">
        <f t="shared" si="75"/>
        <v>0</v>
      </c>
      <c r="L318" s="9">
        <f t="shared" si="87"/>
        <v>0</v>
      </c>
      <c r="M318" s="9">
        <f t="shared" si="76"/>
        <v>0</v>
      </c>
      <c r="N318" s="19"/>
      <c r="O318" s="19"/>
      <c r="P318" s="19"/>
      <c r="Q318" s="19"/>
      <c r="R318" s="19"/>
      <c r="S318" s="19"/>
      <c r="T318" s="19"/>
      <c r="U318" s="19"/>
      <c r="V318" s="1">
        <v>301</v>
      </c>
      <c r="W318" s="9">
        <f t="shared" si="88"/>
        <v>0</v>
      </c>
      <c r="X318" s="9">
        <f t="shared" si="77"/>
        <v>0</v>
      </c>
      <c r="Y318" s="9">
        <f t="shared" si="89"/>
        <v>0</v>
      </c>
      <c r="Z318" s="9">
        <f t="shared" si="78"/>
        <v>0</v>
      </c>
      <c r="AA318" s="19"/>
      <c r="AB318" s="19"/>
      <c r="AC318" s="19"/>
      <c r="AD318" s="19"/>
      <c r="AE318" s="19"/>
      <c r="AF318" s="19"/>
      <c r="AG318" s="19"/>
      <c r="AH318" s="19"/>
      <c r="AI318" s="1">
        <v>301</v>
      </c>
      <c r="AJ318" s="9">
        <f t="shared" si="79"/>
        <v>0</v>
      </c>
      <c r="AK318" s="9">
        <f t="shared" si="72"/>
        <v>0</v>
      </c>
      <c r="AL318" s="9">
        <f t="shared" si="80"/>
        <v>0</v>
      </c>
      <c r="AM318" s="9">
        <f t="shared" si="81"/>
        <v>0</v>
      </c>
      <c r="AN318" s="19"/>
      <c r="AO318" s="19"/>
      <c r="AP318" s="19"/>
      <c r="AQ318" s="19"/>
      <c r="AR318" s="19"/>
      <c r="AS318" s="19"/>
      <c r="AT318" s="19"/>
      <c r="AU318" s="19"/>
      <c r="AV318" s="1">
        <v>301</v>
      </c>
      <c r="AW318" s="9">
        <f t="shared" si="82"/>
        <v>0</v>
      </c>
      <c r="AX318" s="9">
        <f t="shared" si="73"/>
        <v>0</v>
      </c>
      <c r="AY318" s="9">
        <f t="shared" si="83"/>
        <v>0</v>
      </c>
      <c r="AZ318" s="9">
        <f t="shared" si="84"/>
        <v>0</v>
      </c>
      <c r="BA318" s="19"/>
      <c r="BB318" s="19"/>
      <c r="BC318" s="9">
        <f t="shared" si="85"/>
        <v>0</v>
      </c>
      <c r="BD318" s="9">
        <f t="shared" si="86"/>
        <v>0</v>
      </c>
    </row>
    <row r="319" spans="1:56">
      <c r="A319" s="3"/>
      <c r="B319" s="19"/>
      <c r="C319" s="19"/>
      <c r="D319" s="19"/>
      <c r="E319" s="19"/>
      <c r="F319" s="19"/>
      <c r="G319" s="19"/>
      <c r="H319" s="19"/>
      <c r="I319" s="1">
        <v>302</v>
      </c>
      <c r="J319" s="9">
        <f t="shared" si="74"/>
        <v>0</v>
      </c>
      <c r="K319" s="9">
        <f t="shared" si="75"/>
        <v>0</v>
      </c>
      <c r="L319" s="9">
        <f t="shared" si="87"/>
        <v>0</v>
      </c>
      <c r="M319" s="9">
        <f t="shared" si="76"/>
        <v>0</v>
      </c>
      <c r="N319" s="19"/>
      <c r="O319" s="19"/>
      <c r="P319" s="19"/>
      <c r="Q319" s="19"/>
      <c r="R319" s="19"/>
      <c r="S319" s="19"/>
      <c r="T319" s="19"/>
      <c r="U319" s="19"/>
      <c r="V319" s="1">
        <v>302</v>
      </c>
      <c r="W319" s="9">
        <f t="shared" si="88"/>
        <v>0</v>
      </c>
      <c r="X319" s="9">
        <f t="shared" si="77"/>
        <v>0</v>
      </c>
      <c r="Y319" s="9">
        <f t="shared" si="89"/>
        <v>0</v>
      </c>
      <c r="Z319" s="9">
        <f t="shared" si="78"/>
        <v>0</v>
      </c>
      <c r="AA319" s="19"/>
      <c r="AB319" s="19"/>
      <c r="AC319" s="19"/>
      <c r="AD319" s="19"/>
      <c r="AE319" s="19"/>
      <c r="AF319" s="19"/>
      <c r="AG319" s="19"/>
      <c r="AH319" s="19"/>
      <c r="AI319" s="1">
        <v>302</v>
      </c>
      <c r="AJ319" s="9">
        <f t="shared" si="79"/>
        <v>0</v>
      </c>
      <c r="AK319" s="9">
        <f t="shared" si="72"/>
        <v>0</v>
      </c>
      <c r="AL319" s="9">
        <f t="shared" si="80"/>
        <v>0</v>
      </c>
      <c r="AM319" s="9">
        <f t="shared" si="81"/>
        <v>0</v>
      </c>
      <c r="AN319" s="19"/>
      <c r="AO319" s="19"/>
      <c r="AP319" s="19"/>
      <c r="AQ319" s="19"/>
      <c r="AR319" s="19"/>
      <c r="AS319" s="19"/>
      <c r="AT319" s="19"/>
      <c r="AU319" s="19"/>
      <c r="AV319" s="1">
        <v>302</v>
      </c>
      <c r="AW319" s="9">
        <f t="shared" si="82"/>
        <v>0</v>
      </c>
      <c r="AX319" s="9">
        <f t="shared" si="73"/>
        <v>0</v>
      </c>
      <c r="AY319" s="9">
        <f t="shared" si="83"/>
        <v>0</v>
      </c>
      <c r="AZ319" s="9">
        <f t="shared" si="84"/>
        <v>0</v>
      </c>
      <c r="BA319" s="19"/>
      <c r="BB319" s="19"/>
      <c r="BC319" s="9">
        <f t="shared" si="85"/>
        <v>0</v>
      </c>
      <c r="BD319" s="9">
        <f t="shared" si="86"/>
        <v>0</v>
      </c>
    </row>
    <row r="320" spans="1:56">
      <c r="A320" s="3"/>
      <c r="B320" s="19"/>
      <c r="C320" s="19"/>
      <c r="D320" s="19"/>
      <c r="E320" s="19"/>
      <c r="F320" s="19"/>
      <c r="G320" s="19"/>
      <c r="H320" s="19"/>
      <c r="I320" s="1">
        <v>303</v>
      </c>
      <c r="J320" s="9">
        <f t="shared" si="74"/>
        <v>0</v>
      </c>
      <c r="K320" s="9">
        <f t="shared" si="75"/>
        <v>0</v>
      </c>
      <c r="L320" s="9">
        <f t="shared" si="87"/>
        <v>0</v>
      </c>
      <c r="M320" s="9">
        <f t="shared" si="76"/>
        <v>0</v>
      </c>
      <c r="N320" s="19"/>
      <c r="O320" s="19"/>
      <c r="P320" s="19"/>
      <c r="Q320" s="19"/>
      <c r="R320" s="19"/>
      <c r="S320" s="19"/>
      <c r="T320" s="19"/>
      <c r="U320" s="19"/>
      <c r="V320" s="1">
        <v>303</v>
      </c>
      <c r="W320" s="9">
        <f t="shared" si="88"/>
        <v>0</v>
      </c>
      <c r="X320" s="9">
        <f t="shared" si="77"/>
        <v>0</v>
      </c>
      <c r="Y320" s="9">
        <f t="shared" si="89"/>
        <v>0</v>
      </c>
      <c r="Z320" s="9">
        <f t="shared" si="78"/>
        <v>0</v>
      </c>
      <c r="AA320" s="19"/>
      <c r="AB320" s="19"/>
      <c r="AC320" s="19"/>
      <c r="AD320" s="19"/>
      <c r="AE320" s="19"/>
      <c r="AF320" s="19"/>
      <c r="AG320" s="19"/>
      <c r="AH320" s="19"/>
      <c r="AI320" s="1">
        <v>303</v>
      </c>
      <c r="AJ320" s="9">
        <f t="shared" si="79"/>
        <v>0</v>
      </c>
      <c r="AK320" s="9">
        <f t="shared" si="72"/>
        <v>0</v>
      </c>
      <c r="AL320" s="9">
        <f t="shared" si="80"/>
        <v>0</v>
      </c>
      <c r="AM320" s="9">
        <f t="shared" si="81"/>
        <v>0</v>
      </c>
      <c r="AN320" s="19"/>
      <c r="AO320" s="19"/>
      <c r="AP320" s="19"/>
      <c r="AQ320" s="19"/>
      <c r="AR320" s="19"/>
      <c r="AS320" s="19"/>
      <c r="AT320" s="19"/>
      <c r="AU320" s="19"/>
      <c r="AV320" s="1">
        <v>303</v>
      </c>
      <c r="AW320" s="9">
        <f t="shared" si="82"/>
        <v>0</v>
      </c>
      <c r="AX320" s="9">
        <f t="shared" si="73"/>
        <v>0</v>
      </c>
      <c r="AY320" s="9">
        <f t="shared" si="83"/>
        <v>0</v>
      </c>
      <c r="AZ320" s="9">
        <f t="shared" si="84"/>
        <v>0</v>
      </c>
      <c r="BA320" s="19"/>
      <c r="BB320" s="19"/>
      <c r="BC320" s="9">
        <f t="shared" si="85"/>
        <v>0</v>
      </c>
      <c r="BD320" s="9">
        <f t="shared" si="86"/>
        <v>0</v>
      </c>
    </row>
    <row r="321" spans="1:56">
      <c r="A321" s="3"/>
      <c r="B321" s="19"/>
      <c r="C321" s="19"/>
      <c r="D321" s="19"/>
      <c r="E321" s="19"/>
      <c r="F321" s="19"/>
      <c r="G321" s="19"/>
      <c r="H321" s="19"/>
      <c r="I321" s="1">
        <v>304</v>
      </c>
      <c r="J321" s="9">
        <f t="shared" si="74"/>
        <v>0</v>
      </c>
      <c r="K321" s="9">
        <f t="shared" si="75"/>
        <v>0</v>
      </c>
      <c r="L321" s="9">
        <f t="shared" si="87"/>
        <v>0</v>
      </c>
      <c r="M321" s="9">
        <f t="shared" si="76"/>
        <v>0</v>
      </c>
      <c r="N321" s="19"/>
      <c r="O321" s="19"/>
      <c r="P321" s="19"/>
      <c r="Q321" s="19"/>
      <c r="R321" s="19"/>
      <c r="S321" s="19"/>
      <c r="T321" s="19"/>
      <c r="U321" s="19"/>
      <c r="V321" s="1">
        <v>304</v>
      </c>
      <c r="W321" s="9">
        <f t="shared" si="88"/>
        <v>0</v>
      </c>
      <c r="X321" s="9">
        <f t="shared" si="77"/>
        <v>0</v>
      </c>
      <c r="Y321" s="9">
        <f t="shared" si="89"/>
        <v>0</v>
      </c>
      <c r="Z321" s="9">
        <f t="shared" si="78"/>
        <v>0</v>
      </c>
      <c r="AA321" s="19"/>
      <c r="AB321" s="19"/>
      <c r="AC321" s="19"/>
      <c r="AD321" s="19"/>
      <c r="AE321" s="19"/>
      <c r="AF321" s="19"/>
      <c r="AG321" s="19"/>
      <c r="AH321" s="19"/>
      <c r="AI321" s="1">
        <v>304</v>
      </c>
      <c r="AJ321" s="9">
        <f t="shared" si="79"/>
        <v>0</v>
      </c>
      <c r="AK321" s="9">
        <f t="shared" si="72"/>
        <v>0</v>
      </c>
      <c r="AL321" s="9">
        <f t="shared" si="80"/>
        <v>0</v>
      </c>
      <c r="AM321" s="9">
        <f t="shared" si="81"/>
        <v>0</v>
      </c>
      <c r="AN321" s="19"/>
      <c r="AO321" s="19"/>
      <c r="AP321" s="19"/>
      <c r="AQ321" s="19"/>
      <c r="AR321" s="19"/>
      <c r="AS321" s="19"/>
      <c r="AT321" s="19"/>
      <c r="AU321" s="19"/>
      <c r="AV321" s="1">
        <v>304</v>
      </c>
      <c r="AW321" s="9">
        <f t="shared" si="82"/>
        <v>0</v>
      </c>
      <c r="AX321" s="9">
        <f t="shared" si="73"/>
        <v>0</v>
      </c>
      <c r="AY321" s="9">
        <f t="shared" si="83"/>
        <v>0</v>
      </c>
      <c r="AZ321" s="9">
        <f t="shared" si="84"/>
        <v>0</v>
      </c>
      <c r="BA321" s="19"/>
      <c r="BB321" s="19"/>
      <c r="BC321" s="9">
        <f t="shared" si="85"/>
        <v>0</v>
      </c>
      <c r="BD321" s="9">
        <f t="shared" si="86"/>
        <v>0</v>
      </c>
    </row>
    <row r="322" spans="1:56">
      <c r="A322" s="3"/>
      <c r="B322" s="19"/>
      <c r="C322" s="19"/>
      <c r="D322" s="19"/>
      <c r="E322" s="19"/>
      <c r="F322" s="19"/>
      <c r="G322" s="19"/>
      <c r="H322" s="19"/>
      <c r="I322" s="1">
        <v>305</v>
      </c>
      <c r="J322" s="9">
        <f t="shared" si="74"/>
        <v>0</v>
      </c>
      <c r="K322" s="9">
        <f t="shared" si="75"/>
        <v>0</v>
      </c>
      <c r="L322" s="9">
        <f t="shared" si="87"/>
        <v>0</v>
      </c>
      <c r="M322" s="9">
        <f t="shared" si="76"/>
        <v>0</v>
      </c>
      <c r="N322" s="19"/>
      <c r="O322" s="19"/>
      <c r="P322" s="19"/>
      <c r="Q322" s="19"/>
      <c r="R322" s="19"/>
      <c r="S322" s="19"/>
      <c r="T322" s="19"/>
      <c r="U322" s="19"/>
      <c r="V322" s="1">
        <v>305</v>
      </c>
      <c r="W322" s="9">
        <f t="shared" si="88"/>
        <v>0</v>
      </c>
      <c r="X322" s="9">
        <f t="shared" si="77"/>
        <v>0</v>
      </c>
      <c r="Y322" s="9">
        <f t="shared" si="89"/>
        <v>0</v>
      </c>
      <c r="Z322" s="9">
        <f t="shared" si="78"/>
        <v>0</v>
      </c>
      <c r="AA322" s="19"/>
      <c r="AB322" s="19"/>
      <c r="AC322" s="19"/>
      <c r="AD322" s="19"/>
      <c r="AE322" s="19"/>
      <c r="AF322" s="19"/>
      <c r="AG322" s="19"/>
      <c r="AH322" s="19"/>
      <c r="AI322" s="1">
        <v>305</v>
      </c>
      <c r="AJ322" s="9">
        <f t="shared" si="79"/>
        <v>0</v>
      </c>
      <c r="AK322" s="9">
        <f t="shared" si="72"/>
        <v>0</v>
      </c>
      <c r="AL322" s="9">
        <f t="shared" si="80"/>
        <v>0</v>
      </c>
      <c r="AM322" s="9">
        <f t="shared" si="81"/>
        <v>0</v>
      </c>
      <c r="AN322" s="19"/>
      <c r="AO322" s="19"/>
      <c r="AP322" s="19"/>
      <c r="AQ322" s="19"/>
      <c r="AR322" s="19"/>
      <c r="AS322" s="19"/>
      <c r="AT322" s="19"/>
      <c r="AU322" s="19"/>
      <c r="AV322" s="1">
        <v>305</v>
      </c>
      <c r="AW322" s="9">
        <f t="shared" si="82"/>
        <v>0</v>
      </c>
      <c r="AX322" s="9">
        <f t="shared" si="73"/>
        <v>0</v>
      </c>
      <c r="AY322" s="9">
        <f t="shared" si="83"/>
        <v>0</v>
      </c>
      <c r="AZ322" s="9">
        <f t="shared" si="84"/>
        <v>0</v>
      </c>
      <c r="BA322" s="19"/>
      <c r="BB322" s="19"/>
      <c r="BC322" s="9">
        <f t="shared" si="85"/>
        <v>0</v>
      </c>
      <c r="BD322" s="9">
        <f t="shared" si="86"/>
        <v>0</v>
      </c>
    </row>
    <row r="323" spans="1:56">
      <c r="A323" s="3"/>
      <c r="B323" s="19"/>
      <c r="C323" s="19"/>
      <c r="D323" s="19"/>
      <c r="E323" s="19"/>
      <c r="F323" s="19"/>
      <c r="G323" s="19"/>
      <c r="H323" s="19"/>
      <c r="I323" s="1">
        <v>306</v>
      </c>
      <c r="J323" s="9">
        <f t="shared" si="74"/>
        <v>0</v>
      </c>
      <c r="K323" s="9">
        <f t="shared" si="75"/>
        <v>0</v>
      </c>
      <c r="L323" s="9">
        <f t="shared" si="87"/>
        <v>0</v>
      </c>
      <c r="M323" s="9">
        <f t="shared" si="76"/>
        <v>0</v>
      </c>
      <c r="N323" s="19"/>
      <c r="O323" s="19"/>
      <c r="P323" s="19"/>
      <c r="Q323" s="19"/>
      <c r="R323" s="19"/>
      <c r="S323" s="19"/>
      <c r="T323" s="19"/>
      <c r="U323" s="19"/>
      <c r="V323" s="1">
        <v>306</v>
      </c>
      <c r="W323" s="9">
        <f t="shared" si="88"/>
        <v>0</v>
      </c>
      <c r="X323" s="9">
        <f t="shared" si="77"/>
        <v>0</v>
      </c>
      <c r="Y323" s="9">
        <f t="shared" si="89"/>
        <v>0</v>
      </c>
      <c r="Z323" s="9">
        <f t="shared" si="78"/>
        <v>0</v>
      </c>
      <c r="AA323" s="19"/>
      <c r="AB323" s="19"/>
      <c r="AC323" s="19"/>
      <c r="AD323" s="19"/>
      <c r="AE323" s="19"/>
      <c r="AF323" s="19"/>
      <c r="AG323" s="19"/>
      <c r="AH323" s="19"/>
      <c r="AI323" s="1">
        <v>306</v>
      </c>
      <c r="AJ323" s="9">
        <f t="shared" si="79"/>
        <v>0</v>
      </c>
      <c r="AK323" s="9">
        <f t="shared" si="72"/>
        <v>0</v>
      </c>
      <c r="AL323" s="9">
        <f t="shared" si="80"/>
        <v>0</v>
      </c>
      <c r="AM323" s="9">
        <f t="shared" si="81"/>
        <v>0</v>
      </c>
      <c r="AN323" s="19"/>
      <c r="AO323" s="19"/>
      <c r="AP323" s="19"/>
      <c r="AQ323" s="19"/>
      <c r="AR323" s="19"/>
      <c r="AS323" s="19"/>
      <c r="AT323" s="19"/>
      <c r="AU323" s="19"/>
      <c r="AV323" s="1">
        <v>306</v>
      </c>
      <c r="AW323" s="9">
        <f t="shared" si="82"/>
        <v>0</v>
      </c>
      <c r="AX323" s="9">
        <f t="shared" si="73"/>
        <v>0</v>
      </c>
      <c r="AY323" s="9">
        <f t="shared" si="83"/>
        <v>0</v>
      </c>
      <c r="AZ323" s="9">
        <f t="shared" si="84"/>
        <v>0</v>
      </c>
      <c r="BA323" s="19"/>
      <c r="BB323" s="19"/>
      <c r="BC323" s="9">
        <f t="shared" si="85"/>
        <v>0</v>
      </c>
      <c r="BD323" s="9">
        <f t="shared" si="86"/>
        <v>0</v>
      </c>
    </row>
    <row r="324" spans="1:56">
      <c r="A324" s="3"/>
      <c r="B324" s="19"/>
      <c r="C324" s="19"/>
      <c r="D324" s="19"/>
      <c r="E324" s="19"/>
      <c r="F324" s="19"/>
      <c r="G324" s="19"/>
      <c r="H324" s="19"/>
      <c r="I324" s="1">
        <v>307</v>
      </c>
      <c r="J324" s="9">
        <f t="shared" si="74"/>
        <v>0</v>
      </c>
      <c r="K324" s="9">
        <f t="shared" si="75"/>
        <v>0</v>
      </c>
      <c r="L324" s="9">
        <f t="shared" si="87"/>
        <v>0</v>
      </c>
      <c r="M324" s="9">
        <f t="shared" si="76"/>
        <v>0</v>
      </c>
      <c r="N324" s="19"/>
      <c r="O324" s="19"/>
      <c r="P324" s="19"/>
      <c r="Q324" s="19"/>
      <c r="R324" s="19"/>
      <c r="S324" s="19"/>
      <c r="T324" s="19"/>
      <c r="U324" s="19"/>
      <c r="V324" s="1">
        <v>307</v>
      </c>
      <c r="W324" s="9">
        <f t="shared" si="88"/>
        <v>0</v>
      </c>
      <c r="X324" s="9">
        <f t="shared" si="77"/>
        <v>0</v>
      </c>
      <c r="Y324" s="9">
        <f t="shared" si="89"/>
        <v>0</v>
      </c>
      <c r="Z324" s="9">
        <f t="shared" si="78"/>
        <v>0</v>
      </c>
      <c r="AA324" s="19"/>
      <c r="AB324" s="19"/>
      <c r="AC324" s="19"/>
      <c r="AD324" s="19"/>
      <c r="AE324" s="19"/>
      <c r="AF324" s="19"/>
      <c r="AG324" s="19"/>
      <c r="AH324" s="19"/>
      <c r="AI324" s="1">
        <v>307</v>
      </c>
      <c r="AJ324" s="9">
        <f t="shared" si="79"/>
        <v>0</v>
      </c>
      <c r="AK324" s="9">
        <f t="shared" si="72"/>
        <v>0</v>
      </c>
      <c r="AL324" s="9">
        <f t="shared" si="80"/>
        <v>0</v>
      </c>
      <c r="AM324" s="9">
        <f t="shared" si="81"/>
        <v>0</v>
      </c>
      <c r="AN324" s="19"/>
      <c r="AO324" s="19"/>
      <c r="AP324" s="19"/>
      <c r="AQ324" s="19"/>
      <c r="AR324" s="19"/>
      <c r="AS324" s="19"/>
      <c r="AT324" s="19"/>
      <c r="AU324" s="19"/>
      <c r="AV324" s="1">
        <v>307</v>
      </c>
      <c r="AW324" s="9">
        <f t="shared" si="82"/>
        <v>0</v>
      </c>
      <c r="AX324" s="9">
        <f t="shared" si="73"/>
        <v>0</v>
      </c>
      <c r="AY324" s="9">
        <f t="shared" si="83"/>
        <v>0</v>
      </c>
      <c r="AZ324" s="9">
        <f t="shared" si="84"/>
        <v>0</v>
      </c>
      <c r="BA324" s="19"/>
      <c r="BB324" s="19"/>
      <c r="BC324" s="9">
        <f t="shared" si="85"/>
        <v>0</v>
      </c>
      <c r="BD324" s="9">
        <f t="shared" si="86"/>
        <v>0</v>
      </c>
    </row>
    <row r="325" spans="1:56">
      <c r="A325" s="3"/>
      <c r="B325" s="19"/>
      <c r="C325" s="19"/>
      <c r="D325" s="19"/>
      <c r="E325" s="19"/>
      <c r="F325" s="19"/>
      <c r="G325" s="19"/>
      <c r="H325" s="19"/>
      <c r="I325" s="1">
        <v>308</v>
      </c>
      <c r="J325" s="9">
        <f t="shared" si="74"/>
        <v>0</v>
      </c>
      <c r="K325" s="9">
        <f t="shared" si="75"/>
        <v>0</v>
      </c>
      <c r="L325" s="9">
        <f t="shared" si="87"/>
        <v>0</v>
      </c>
      <c r="M325" s="9">
        <f t="shared" si="76"/>
        <v>0</v>
      </c>
      <c r="N325" s="19"/>
      <c r="O325" s="19"/>
      <c r="P325" s="19"/>
      <c r="Q325" s="19"/>
      <c r="R325" s="19"/>
      <c r="S325" s="19"/>
      <c r="T325" s="19"/>
      <c r="U325" s="19"/>
      <c r="V325" s="1">
        <v>308</v>
      </c>
      <c r="W325" s="9">
        <f t="shared" si="88"/>
        <v>0</v>
      </c>
      <c r="X325" s="9">
        <f t="shared" si="77"/>
        <v>0</v>
      </c>
      <c r="Y325" s="9">
        <f t="shared" si="89"/>
        <v>0</v>
      </c>
      <c r="Z325" s="9">
        <f t="shared" si="78"/>
        <v>0</v>
      </c>
      <c r="AA325" s="19"/>
      <c r="AB325" s="19"/>
      <c r="AC325" s="19"/>
      <c r="AD325" s="19"/>
      <c r="AE325" s="19"/>
      <c r="AF325" s="19"/>
      <c r="AG325" s="19"/>
      <c r="AH325" s="19"/>
      <c r="AI325" s="1">
        <v>308</v>
      </c>
      <c r="AJ325" s="9">
        <f t="shared" si="79"/>
        <v>0</v>
      </c>
      <c r="AK325" s="9">
        <f t="shared" si="72"/>
        <v>0</v>
      </c>
      <c r="AL325" s="9">
        <f t="shared" si="80"/>
        <v>0</v>
      </c>
      <c r="AM325" s="9">
        <f t="shared" si="81"/>
        <v>0</v>
      </c>
      <c r="AN325" s="19"/>
      <c r="AO325" s="19"/>
      <c r="AP325" s="19"/>
      <c r="AQ325" s="19"/>
      <c r="AR325" s="19"/>
      <c r="AS325" s="19"/>
      <c r="AT325" s="19"/>
      <c r="AU325" s="19"/>
      <c r="AV325" s="1">
        <v>308</v>
      </c>
      <c r="AW325" s="9">
        <f t="shared" si="82"/>
        <v>0</v>
      </c>
      <c r="AX325" s="9">
        <f t="shared" si="73"/>
        <v>0</v>
      </c>
      <c r="AY325" s="9">
        <f t="shared" si="83"/>
        <v>0</v>
      </c>
      <c r="AZ325" s="9">
        <f t="shared" si="84"/>
        <v>0</v>
      </c>
      <c r="BA325" s="19"/>
      <c r="BB325" s="19"/>
      <c r="BC325" s="9">
        <f t="shared" si="85"/>
        <v>0</v>
      </c>
      <c r="BD325" s="9">
        <f t="shared" si="86"/>
        <v>0</v>
      </c>
    </row>
    <row r="326" spans="1:56">
      <c r="A326" s="3"/>
      <c r="B326" s="19"/>
      <c r="C326" s="19"/>
      <c r="D326" s="19"/>
      <c r="E326" s="19"/>
      <c r="F326" s="19"/>
      <c r="G326" s="19"/>
      <c r="H326" s="19"/>
      <c r="I326" s="1">
        <v>309</v>
      </c>
      <c r="J326" s="9">
        <f t="shared" si="74"/>
        <v>0</v>
      </c>
      <c r="K326" s="9">
        <f t="shared" si="75"/>
        <v>0</v>
      </c>
      <c r="L326" s="9">
        <f t="shared" si="87"/>
        <v>0</v>
      </c>
      <c r="M326" s="9">
        <f t="shared" si="76"/>
        <v>0</v>
      </c>
      <c r="N326" s="19"/>
      <c r="O326" s="19"/>
      <c r="P326" s="19"/>
      <c r="Q326" s="19"/>
      <c r="R326" s="19"/>
      <c r="S326" s="19"/>
      <c r="T326" s="19"/>
      <c r="U326" s="19"/>
      <c r="V326" s="1">
        <v>309</v>
      </c>
      <c r="W326" s="9">
        <f t="shared" si="88"/>
        <v>0</v>
      </c>
      <c r="X326" s="9">
        <f t="shared" si="77"/>
        <v>0</v>
      </c>
      <c r="Y326" s="9">
        <f t="shared" si="89"/>
        <v>0</v>
      </c>
      <c r="Z326" s="9">
        <f t="shared" si="78"/>
        <v>0</v>
      </c>
      <c r="AA326" s="19"/>
      <c r="AB326" s="19"/>
      <c r="AC326" s="19"/>
      <c r="AD326" s="19"/>
      <c r="AE326" s="19"/>
      <c r="AF326" s="19"/>
      <c r="AG326" s="19"/>
      <c r="AH326" s="19"/>
      <c r="AI326" s="1">
        <v>309</v>
      </c>
      <c r="AJ326" s="9">
        <f t="shared" si="79"/>
        <v>0</v>
      </c>
      <c r="AK326" s="9">
        <f t="shared" si="72"/>
        <v>0</v>
      </c>
      <c r="AL326" s="9">
        <f t="shared" si="80"/>
        <v>0</v>
      </c>
      <c r="AM326" s="9">
        <f t="shared" si="81"/>
        <v>0</v>
      </c>
      <c r="AN326" s="19"/>
      <c r="AO326" s="19"/>
      <c r="AP326" s="19"/>
      <c r="AQ326" s="19"/>
      <c r="AR326" s="19"/>
      <c r="AS326" s="19"/>
      <c r="AT326" s="19"/>
      <c r="AU326" s="19"/>
      <c r="AV326" s="1">
        <v>309</v>
      </c>
      <c r="AW326" s="9">
        <f t="shared" si="82"/>
        <v>0</v>
      </c>
      <c r="AX326" s="9">
        <f t="shared" si="73"/>
        <v>0</v>
      </c>
      <c r="AY326" s="9">
        <f t="shared" si="83"/>
        <v>0</v>
      </c>
      <c r="AZ326" s="9">
        <f t="shared" si="84"/>
        <v>0</v>
      </c>
      <c r="BA326" s="19"/>
      <c r="BB326" s="19"/>
      <c r="BC326" s="9">
        <f t="shared" si="85"/>
        <v>0</v>
      </c>
      <c r="BD326" s="9">
        <f t="shared" si="86"/>
        <v>0</v>
      </c>
    </row>
    <row r="327" spans="1:56">
      <c r="A327" s="3"/>
      <c r="B327" s="19"/>
      <c r="C327" s="19"/>
      <c r="D327" s="19"/>
      <c r="E327" s="19"/>
      <c r="F327" s="19"/>
      <c r="G327" s="19"/>
      <c r="H327" s="19"/>
      <c r="I327" s="1">
        <v>310</v>
      </c>
      <c r="J327" s="9">
        <f t="shared" si="74"/>
        <v>0</v>
      </c>
      <c r="K327" s="9">
        <f t="shared" si="75"/>
        <v>0</v>
      </c>
      <c r="L327" s="9">
        <f t="shared" si="87"/>
        <v>0</v>
      </c>
      <c r="M327" s="9">
        <f t="shared" si="76"/>
        <v>0</v>
      </c>
      <c r="N327" s="19"/>
      <c r="O327" s="19"/>
      <c r="P327" s="19"/>
      <c r="Q327" s="19"/>
      <c r="R327" s="19"/>
      <c r="S327" s="19"/>
      <c r="T327" s="19"/>
      <c r="U327" s="19"/>
      <c r="V327" s="1">
        <v>310</v>
      </c>
      <c r="W327" s="9">
        <f t="shared" si="88"/>
        <v>0</v>
      </c>
      <c r="X327" s="9">
        <f t="shared" si="77"/>
        <v>0</v>
      </c>
      <c r="Y327" s="9">
        <f t="shared" si="89"/>
        <v>0</v>
      </c>
      <c r="Z327" s="9">
        <f t="shared" si="78"/>
        <v>0</v>
      </c>
      <c r="AA327" s="19"/>
      <c r="AB327" s="19"/>
      <c r="AC327" s="19"/>
      <c r="AD327" s="19"/>
      <c r="AE327" s="19"/>
      <c r="AF327" s="19"/>
      <c r="AG327" s="19"/>
      <c r="AH327" s="19"/>
      <c r="AI327" s="1">
        <v>310</v>
      </c>
      <c r="AJ327" s="9">
        <f t="shared" si="79"/>
        <v>0</v>
      </c>
      <c r="AK327" s="9">
        <f t="shared" si="72"/>
        <v>0</v>
      </c>
      <c r="AL327" s="9">
        <f t="shared" si="80"/>
        <v>0</v>
      </c>
      <c r="AM327" s="9">
        <f t="shared" si="81"/>
        <v>0</v>
      </c>
      <c r="AN327" s="19"/>
      <c r="AO327" s="19"/>
      <c r="AP327" s="19"/>
      <c r="AQ327" s="19"/>
      <c r="AR327" s="19"/>
      <c r="AS327" s="19"/>
      <c r="AT327" s="19"/>
      <c r="AU327" s="19"/>
      <c r="AV327" s="1">
        <v>310</v>
      </c>
      <c r="AW327" s="9">
        <f t="shared" si="82"/>
        <v>0</v>
      </c>
      <c r="AX327" s="9">
        <f t="shared" si="73"/>
        <v>0</v>
      </c>
      <c r="AY327" s="9">
        <f t="shared" si="83"/>
        <v>0</v>
      </c>
      <c r="AZ327" s="9">
        <f t="shared" si="84"/>
        <v>0</v>
      </c>
      <c r="BA327" s="19"/>
      <c r="BB327" s="19"/>
      <c r="BC327" s="9">
        <f t="shared" si="85"/>
        <v>0</v>
      </c>
      <c r="BD327" s="9">
        <f t="shared" si="86"/>
        <v>0</v>
      </c>
    </row>
    <row r="328" spans="1:56">
      <c r="A328" s="3"/>
      <c r="B328" s="19"/>
      <c r="C328" s="19"/>
      <c r="D328" s="19"/>
      <c r="E328" s="19"/>
      <c r="F328" s="19"/>
      <c r="G328" s="19"/>
      <c r="H328" s="19"/>
      <c r="I328" s="1">
        <v>311</v>
      </c>
      <c r="J328" s="9">
        <f t="shared" si="74"/>
        <v>0</v>
      </c>
      <c r="K328" s="9">
        <f t="shared" si="75"/>
        <v>0</v>
      </c>
      <c r="L328" s="9">
        <f t="shared" si="87"/>
        <v>0</v>
      </c>
      <c r="M328" s="9">
        <f t="shared" si="76"/>
        <v>0</v>
      </c>
      <c r="N328" s="19"/>
      <c r="O328" s="19"/>
      <c r="P328" s="19"/>
      <c r="Q328" s="19"/>
      <c r="R328" s="19"/>
      <c r="S328" s="19"/>
      <c r="T328" s="19"/>
      <c r="U328" s="19"/>
      <c r="V328" s="1">
        <v>311</v>
      </c>
      <c r="W328" s="9">
        <f t="shared" si="88"/>
        <v>0</v>
      </c>
      <c r="X328" s="9">
        <f t="shared" si="77"/>
        <v>0</v>
      </c>
      <c r="Y328" s="9">
        <f t="shared" si="89"/>
        <v>0</v>
      </c>
      <c r="Z328" s="9">
        <f t="shared" si="78"/>
        <v>0</v>
      </c>
      <c r="AA328" s="19"/>
      <c r="AB328" s="19"/>
      <c r="AC328" s="19"/>
      <c r="AD328" s="19"/>
      <c r="AE328" s="19"/>
      <c r="AF328" s="19"/>
      <c r="AG328" s="19"/>
      <c r="AH328" s="19"/>
      <c r="AI328" s="1">
        <v>311</v>
      </c>
      <c r="AJ328" s="9">
        <f t="shared" si="79"/>
        <v>0</v>
      </c>
      <c r="AK328" s="9">
        <f t="shared" si="72"/>
        <v>0</v>
      </c>
      <c r="AL328" s="9">
        <f t="shared" si="80"/>
        <v>0</v>
      </c>
      <c r="AM328" s="9">
        <f t="shared" si="81"/>
        <v>0</v>
      </c>
      <c r="AN328" s="19"/>
      <c r="AO328" s="19"/>
      <c r="AP328" s="19"/>
      <c r="AQ328" s="19"/>
      <c r="AR328" s="19"/>
      <c r="AS328" s="19"/>
      <c r="AT328" s="19"/>
      <c r="AU328" s="19"/>
      <c r="AV328" s="1">
        <v>311</v>
      </c>
      <c r="AW328" s="9">
        <f t="shared" si="82"/>
        <v>0</v>
      </c>
      <c r="AX328" s="9">
        <f t="shared" si="73"/>
        <v>0</v>
      </c>
      <c r="AY328" s="9">
        <f t="shared" si="83"/>
        <v>0</v>
      </c>
      <c r="AZ328" s="9">
        <f t="shared" si="84"/>
        <v>0</v>
      </c>
      <c r="BA328" s="19"/>
      <c r="BB328" s="19"/>
      <c r="BC328" s="9">
        <f t="shared" si="85"/>
        <v>0</v>
      </c>
      <c r="BD328" s="9">
        <f t="shared" si="86"/>
        <v>0</v>
      </c>
    </row>
    <row r="329" spans="1:56">
      <c r="A329" s="3"/>
      <c r="B329" s="19"/>
      <c r="C329" s="19"/>
      <c r="D329" s="19"/>
      <c r="E329" s="19"/>
      <c r="F329" s="19"/>
      <c r="G329" s="19"/>
      <c r="H329" s="19"/>
      <c r="I329" s="1">
        <v>312</v>
      </c>
      <c r="J329" s="9">
        <f t="shared" si="74"/>
        <v>0</v>
      </c>
      <c r="K329" s="9">
        <f t="shared" si="75"/>
        <v>0</v>
      </c>
      <c r="L329" s="9">
        <f t="shared" si="87"/>
        <v>0</v>
      </c>
      <c r="M329" s="9">
        <f t="shared" si="76"/>
        <v>0</v>
      </c>
      <c r="N329" s="19"/>
      <c r="O329" s="19"/>
      <c r="P329" s="19"/>
      <c r="Q329" s="19"/>
      <c r="R329" s="19"/>
      <c r="S329" s="19"/>
      <c r="T329" s="19"/>
      <c r="U329" s="19"/>
      <c r="V329" s="1">
        <v>312</v>
      </c>
      <c r="W329" s="9">
        <f t="shared" si="88"/>
        <v>0</v>
      </c>
      <c r="X329" s="9">
        <f t="shared" si="77"/>
        <v>0</v>
      </c>
      <c r="Y329" s="9">
        <f t="shared" si="89"/>
        <v>0</v>
      </c>
      <c r="Z329" s="9">
        <f t="shared" si="78"/>
        <v>0</v>
      </c>
      <c r="AA329" s="19"/>
      <c r="AB329" s="19"/>
      <c r="AC329" s="19"/>
      <c r="AD329" s="19"/>
      <c r="AE329" s="19"/>
      <c r="AF329" s="19"/>
      <c r="AG329" s="19"/>
      <c r="AH329" s="19"/>
      <c r="AI329" s="1">
        <v>312</v>
      </c>
      <c r="AJ329" s="9">
        <f t="shared" si="79"/>
        <v>0</v>
      </c>
      <c r="AK329" s="9">
        <f t="shared" si="72"/>
        <v>0</v>
      </c>
      <c r="AL329" s="9">
        <f t="shared" si="80"/>
        <v>0</v>
      </c>
      <c r="AM329" s="9">
        <f t="shared" si="81"/>
        <v>0</v>
      </c>
      <c r="AN329" s="19"/>
      <c r="AO329" s="19"/>
      <c r="AP329" s="19"/>
      <c r="AQ329" s="19"/>
      <c r="AR329" s="19"/>
      <c r="AS329" s="19"/>
      <c r="AT329" s="19"/>
      <c r="AU329" s="19"/>
      <c r="AV329" s="1">
        <v>312</v>
      </c>
      <c r="AW329" s="9">
        <f t="shared" si="82"/>
        <v>0</v>
      </c>
      <c r="AX329" s="9">
        <f t="shared" si="73"/>
        <v>0</v>
      </c>
      <c r="AY329" s="9">
        <f t="shared" si="83"/>
        <v>0</v>
      </c>
      <c r="AZ329" s="9">
        <f t="shared" si="84"/>
        <v>0</v>
      </c>
      <c r="BA329" s="19"/>
      <c r="BB329" s="19"/>
      <c r="BC329" s="9">
        <f t="shared" si="85"/>
        <v>0</v>
      </c>
      <c r="BD329" s="9">
        <f t="shared" si="86"/>
        <v>0</v>
      </c>
    </row>
    <row r="330" spans="1:56">
      <c r="A330" s="3"/>
      <c r="B330" s="19"/>
      <c r="C330" s="19"/>
      <c r="D330" s="19"/>
      <c r="E330" s="19"/>
      <c r="F330" s="19"/>
      <c r="G330" s="19"/>
      <c r="H330" s="19"/>
      <c r="I330" s="1">
        <v>313</v>
      </c>
      <c r="J330" s="9">
        <f t="shared" si="74"/>
        <v>0</v>
      </c>
      <c r="K330" s="9">
        <f t="shared" si="75"/>
        <v>0</v>
      </c>
      <c r="L330" s="9">
        <f t="shared" si="87"/>
        <v>0</v>
      </c>
      <c r="M330" s="9">
        <f t="shared" si="76"/>
        <v>0</v>
      </c>
      <c r="N330" s="19"/>
      <c r="O330" s="19"/>
      <c r="P330" s="19"/>
      <c r="Q330" s="19"/>
      <c r="R330" s="19"/>
      <c r="S330" s="19"/>
      <c r="T330" s="19"/>
      <c r="U330" s="19"/>
      <c r="V330" s="1">
        <v>313</v>
      </c>
      <c r="W330" s="9">
        <f t="shared" si="88"/>
        <v>0</v>
      </c>
      <c r="X330" s="9">
        <f t="shared" si="77"/>
        <v>0</v>
      </c>
      <c r="Y330" s="9">
        <f t="shared" si="89"/>
        <v>0</v>
      </c>
      <c r="Z330" s="9">
        <f t="shared" si="78"/>
        <v>0</v>
      </c>
      <c r="AA330" s="19"/>
      <c r="AB330" s="19"/>
      <c r="AC330" s="19"/>
      <c r="AD330" s="19"/>
      <c r="AE330" s="19"/>
      <c r="AF330" s="19"/>
      <c r="AG330" s="19"/>
      <c r="AH330" s="19"/>
      <c r="AI330" s="1">
        <v>313</v>
      </c>
      <c r="AJ330" s="9">
        <f t="shared" si="79"/>
        <v>0</v>
      </c>
      <c r="AK330" s="9">
        <f t="shared" si="72"/>
        <v>0</v>
      </c>
      <c r="AL330" s="9">
        <f t="shared" si="80"/>
        <v>0</v>
      </c>
      <c r="AM330" s="9">
        <f t="shared" si="81"/>
        <v>0</v>
      </c>
      <c r="AN330" s="19"/>
      <c r="AO330" s="19"/>
      <c r="AP330" s="19"/>
      <c r="AQ330" s="19"/>
      <c r="AR330" s="19"/>
      <c r="AS330" s="19"/>
      <c r="AT330" s="19"/>
      <c r="AU330" s="19"/>
      <c r="AV330" s="1">
        <v>313</v>
      </c>
      <c r="AW330" s="9">
        <f t="shared" si="82"/>
        <v>0</v>
      </c>
      <c r="AX330" s="9">
        <f t="shared" si="73"/>
        <v>0</v>
      </c>
      <c r="AY330" s="9">
        <f t="shared" si="83"/>
        <v>0</v>
      </c>
      <c r="AZ330" s="9">
        <f t="shared" si="84"/>
        <v>0</v>
      </c>
      <c r="BA330" s="19"/>
      <c r="BB330" s="19"/>
      <c r="BC330" s="9">
        <f t="shared" si="85"/>
        <v>0</v>
      </c>
      <c r="BD330" s="9">
        <f t="shared" si="86"/>
        <v>0</v>
      </c>
    </row>
    <row r="331" spans="1:56">
      <c r="A331" s="3"/>
      <c r="B331" s="19"/>
      <c r="C331" s="19"/>
      <c r="D331" s="19"/>
      <c r="E331" s="19"/>
      <c r="F331" s="19"/>
      <c r="G331" s="19"/>
      <c r="H331" s="19"/>
      <c r="I331" s="1">
        <v>314</v>
      </c>
      <c r="J331" s="9">
        <f t="shared" si="74"/>
        <v>0</v>
      </c>
      <c r="K331" s="9">
        <f t="shared" si="75"/>
        <v>0</v>
      </c>
      <c r="L331" s="9">
        <f t="shared" si="87"/>
        <v>0</v>
      </c>
      <c r="M331" s="9">
        <f t="shared" si="76"/>
        <v>0</v>
      </c>
      <c r="N331" s="19"/>
      <c r="O331" s="19"/>
      <c r="P331" s="19"/>
      <c r="Q331" s="19"/>
      <c r="R331" s="19"/>
      <c r="S331" s="19"/>
      <c r="T331" s="19"/>
      <c r="U331" s="19"/>
      <c r="V331" s="1">
        <v>314</v>
      </c>
      <c r="W331" s="9">
        <f t="shared" si="88"/>
        <v>0</v>
      </c>
      <c r="X331" s="9">
        <f t="shared" si="77"/>
        <v>0</v>
      </c>
      <c r="Y331" s="9">
        <f t="shared" si="89"/>
        <v>0</v>
      </c>
      <c r="Z331" s="9">
        <f t="shared" si="78"/>
        <v>0</v>
      </c>
      <c r="AA331" s="19"/>
      <c r="AB331" s="19"/>
      <c r="AC331" s="19"/>
      <c r="AD331" s="19"/>
      <c r="AE331" s="19"/>
      <c r="AF331" s="19"/>
      <c r="AG331" s="19"/>
      <c r="AH331" s="19"/>
      <c r="AI331" s="1">
        <v>314</v>
      </c>
      <c r="AJ331" s="9">
        <f t="shared" si="79"/>
        <v>0</v>
      </c>
      <c r="AK331" s="9">
        <f t="shared" si="72"/>
        <v>0</v>
      </c>
      <c r="AL331" s="9">
        <f t="shared" si="80"/>
        <v>0</v>
      </c>
      <c r="AM331" s="9">
        <f t="shared" si="81"/>
        <v>0</v>
      </c>
      <c r="AN331" s="19"/>
      <c r="AO331" s="19"/>
      <c r="AP331" s="19"/>
      <c r="AQ331" s="19"/>
      <c r="AR331" s="19"/>
      <c r="AS331" s="19"/>
      <c r="AT331" s="19"/>
      <c r="AU331" s="19"/>
      <c r="AV331" s="1">
        <v>314</v>
      </c>
      <c r="AW331" s="9">
        <f t="shared" si="82"/>
        <v>0</v>
      </c>
      <c r="AX331" s="9">
        <f t="shared" si="73"/>
        <v>0</v>
      </c>
      <c r="AY331" s="9">
        <f t="shared" si="83"/>
        <v>0</v>
      </c>
      <c r="AZ331" s="9">
        <f t="shared" si="84"/>
        <v>0</v>
      </c>
      <c r="BA331" s="19"/>
      <c r="BB331" s="19"/>
      <c r="BC331" s="9">
        <f t="shared" si="85"/>
        <v>0</v>
      </c>
      <c r="BD331" s="9">
        <f t="shared" si="86"/>
        <v>0</v>
      </c>
    </row>
    <row r="332" spans="1:56">
      <c r="A332" s="3"/>
      <c r="B332" s="19"/>
      <c r="C332" s="19"/>
      <c r="D332" s="19"/>
      <c r="E332" s="19"/>
      <c r="F332" s="19"/>
      <c r="G332" s="19"/>
      <c r="H332" s="19"/>
      <c r="I332" s="1">
        <v>315</v>
      </c>
      <c r="J332" s="9">
        <f t="shared" si="74"/>
        <v>0</v>
      </c>
      <c r="K332" s="9">
        <f t="shared" si="75"/>
        <v>0</v>
      </c>
      <c r="L332" s="9">
        <f t="shared" si="87"/>
        <v>0</v>
      </c>
      <c r="M332" s="9">
        <f t="shared" si="76"/>
        <v>0</v>
      </c>
      <c r="N332" s="19"/>
      <c r="O332" s="19"/>
      <c r="P332" s="19"/>
      <c r="Q332" s="19"/>
      <c r="R332" s="19"/>
      <c r="S332" s="19"/>
      <c r="T332" s="19"/>
      <c r="U332" s="19"/>
      <c r="V332" s="1">
        <v>315</v>
      </c>
      <c r="W332" s="9">
        <f t="shared" si="88"/>
        <v>0</v>
      </c>
      <c r="X332" s="9">
        <f t="shared" si="77"/>
        <v>0</v>
      </c>
      <c r="Y332" s="9">
        <f t="shared" si="89"/>
        <v>0</v>
      </c>
      <c r="Z332" s="9">
        <f t="shared" si="78"/>
        <v>0</v>
      </c>
      <c r="AA332" s="19"/>
      <c r="AB332" s="19"/>
      <c r="AC332" s="19"/>
      <c r="AD332" s="19"/>
      <c r="AE332" s="19"/>
      <c r="AF332" s="19"/>
      <c r="AG332" s="19"/>
      <c r="AH332" s="19"/>
      <c r="AI332" s="1">
        <v>315</v>
      </c>
      <c r="AJ332" s="9">
        <f t="shared" si="79"/>
        <v>0</v>
      </c>
      <c r="AK332" s="9">
        <f t="shared" si="72"/>
        <v>0</v>
      </c>
      <c r="AL332" s="9">
        <f t="shared" si="80"/>
        <v>0</v>
      </c>
      <c r="AM332" s="9">
        <f t="shared" si="81"/>
        <v>0</v>
      </c>
      <c r="AN332" s="19"/>
      <c r="AO332" s="19"/>
      <c r="AP332" s="19"/>
      <c r="AQ332" s="19"/>
      <c r="AR332" s="19"/>
      <c r="AS332" s="19"/>
      <c r="AT332" s="19"/>
      <c r="AU332" s="19"/>
      <c r="AV332" s="1">
        <v>315</v>
      </c>
      <c r="AW332" s="9">
        <f t="shared" si="82"/>
        <v>0</v>
      </c>
      <c r="AX332" s="9">
        <f t="shared" si="73"/>
        <v>0</v>
      </c>
      <c r="AY332" s="9">
        <f t="shared" si="83"/>
        <v>0</v>
      </c>
      <c r="AZ332" s="9">
        <f t="shared" si="84"/>
        <v>0</v>
      </c>
      <c r="BA332" s="19"/>
      <c r="BB332" s="19"/>
      <c r="BC332" s="9">
        <f t="shared" si="85"/>
        <v>0</v>
      </c>
      <c r="BD332" s="9">
        <f t="shared" si="86"/>
        <v>0</v>
      </c>
    </row>
    <row r="333" spans="1:56">
      <c r="A333" s="3"/>
      <c r="B333" s="19"/>
      <c r="C333" s="19"/>
      <c r="D333" s="19"/>
      <c r="E333" s="19"/>
      <c r="F333" s="19"/>
      <c r="G333" s="19"/>
      <c r="H333" s="19"/>
      <c r="I333" s="1">
        <v>316</v>
      </c>
      <c r="J333" s="9">
        <f t="shared" si="74"/>
        <v>0</v>
      </c>
      <c r="K333" s="9">
        <f t="shared" si="75"/>
        <v>0</v>
      </c>
      <c r="L333" s="9">
        <f t="shared" si="87"/>
        <v>0</v>
      </c>
      <c r="M333" s="9">
        <f t="shared" si="76"/>
        <v>0</v>
      </c>
      <c r="N333" s="19"/>
      <c r="O333" s="19"/>
      <c r="P333" s="19"/>
      <c r="Q333" s="19"/>
      <c r="R333" s="19"/>
      <c r="S333" s="19"/>
      <c r="T333" s="19"/>
      <c r="U333" s="19"/>
      <c r="V333" s="1">
        <v>316</v>
      </c>
      <c r="W333" s="9">
        <f t="shared" si="88"/>
        <v>0</v>
      </c>
      <c r="X333" s="9">
        <f t="shared" si="77"/>
        <v>0</v>
      </c>
      <c r="Y333" s="9">
        <f t="shared" si="89"/>
        <v>0</v>
      </c>
      <c r="Z333" s="9">
        <f t="shared" si="78"/>
        <v>0</v>
      </c>
      <c r="AA333" s="19"/>
      <c r="AB333" s="19"/>
      <c r="AC333" s="19"/>
      <c r="AD333" s="19"/>
      <c r="AE333" s="19"/>
      <c r="AF333" s="19"/>
      <c r="AG333" s="19"/>
      <c r="AH333" s="19"/>
      <c r="AI333" s="1">
        <v>316</v>
      </c>
      <c r="AJ333" s="9">
        <f t="shared" si="79"/>
        <v>0</v>
      </c>
      <c r="AK333" s="9">
        <f t="shared" si="72"/>
        <v>0</v>
      </c>
      <c r="AL333" s="9">
        <f t="shared" si="80"/>
        <v>0</v>
      </c>
      <c r="AM333" s="9">
        <f t="shared" si="81"/>
        <v>0</v>
      </c>
      <c r="AN333" s="19"/>
      <c r="AO333" s="19"/>
      <c r="AP333" s="19"/>
      <c r="AQ333" s="19"/>
      <c r="AR333" s="19"/>
      <c r="AS333" s="19"/>
      <c r="AT333" s="19"/>
      <c r="AU333" s="19"/>
      <c r="AV333" s="1">
        <v>316</v>
      </c>
      <c r="AW333" s="9">
        <f t="shared" si="82"/>
        <v>0</v>
      </c>
      <c r="AX333" s="9">
        <f t="shared" si="73"/>
        <v>0</v>
      </c>
      <c r="AY333" s="9">
        <f t="shared" si="83"/>
        <v>0</v>
      </c>
      <c r="AZ333" s="9">
        <f t="shared" si="84"/>
        <v>0</v>
      </c>
      <c r="BA333" s="19"/>
      <c r="BB333" s="19"/>
      <c r="BC333" s="9">
        <f t="shared" si="85"/>
        <v>0</v>
      </c>
      <c r="BD333" s="9">
        <f t="shared" si="86"/>
        <v>0</v>
      </c>
    </row>
    <row r="334" spans="1:56">
      <c r="A334" s="3"/>
      <c r="B334" s="19"/>
      <c r="C334" s="19"/>
      <c r="D334" s="19"/>
      <c r="E334" s="19"/>
      <c r="F334" s="19"/>
      <c r="G334" s="19"/>
      <c r="H334" s="19"/>
      <c r="I334" s="1">
        <v>317</v>
      </c>
      <c r="J334" s="9">
        <f t="shared" si="74"/>
        <v>0</v>
      </c>
      <c r="K334" s="9">
        <f t="shared" si="75"/>
        <v>0</v>
      </c>
      <c r="L334" s="9">
        <f t="shared" si="87"/>
        <v>0</v>
      </c>
      <c r="M334" s="9">
        <f t="shared" si="76"/>
        <v>0</v>
      </c>
      <c r="N334" s="19"/>
      <c r="O334" s="19"/>
      <c r="P334" s="19"/>
      <c r="Q334" s="19"/>
      <c r="R334" s="19"/>
      <c r="S334" s="19"/>
      <c r="T334" s="19"/>
      <c r="U334" s="19"/>
      <c r="V334" s="1">
        <v>317</v>
      </c>
      <c r="W334" s="9">
        <f t="shared" si="88"/>
        <v>0</v>
      </c>
      <c r="X334" s="9">
        <f t="shared" si="77"/>
        <v>0</v>
      </c>
      <c r="Y334" s="9">
        <f t="shared" si="89"/>
        <v>0</v>
      </c>
      <c r="Z334" s="9">
        <f t="shared" si="78"/>
        <v>0</v>
      </c>
      <c r="AA334" s="19"/>
      <c r="AB334" s="19"/>
      <c r="AC334" s="19"/>
      <c r="AD334" s="19"/>
      <c r="AE334" s="19"/>
      <c r="AF334" s="19"/>
      <c r="AG334" s="19"/>
      <c r="AH334" s="19"/>
      <c r="AI334" s="1">
        <v>317</v>
      </c>
      <c r="AJ334" s="9">
        <f t="shared" si="79"/>
        <v>0</v>
      </c>
      <c r="AK334" s="9">
        <f t="shared" si="72"/>
        <v>0</v>
      </c>
      <c r="AL334" s="9">
        <f t="shared" si="80"/>
        <v>0</v>
      </c>
      <c r="AM334" s="9">
        <f t="shared" si="81"/>
        <v>0</v>
      </c>
      <c r="AN334" s="19"/>
      <c r="AO334" s="19"/>
      <c r="AP334" s="19"/>
      <c r="AQ334" s="19"/>
      <c r="AR334" s="19"/>
      <c r="AS334" s="19"/>
      <c r="AT334" s="19"/>
      <c r="AU334" s="19"/>
      <c r="AV334" s="1">
        <v>317</v>
      </c>
      <c r="AW334" s="9">
        <f t="shared" si="82"/>
        <v>0</v>
      </c>
      <c r="AX334" s="9">
        <f t="shared" si="73"/>
        <v>0</v>
      </c>
      <c r="AY334" s="9">
        <f t="shared" si="83"/>
        <v>0</v>
      </c>
      <c r="AZ334" s="9">
        <f t="shared" si="84"/>
        <v>0</v>
      </c>
      <c r="BA334" s="19"/>
      <c r="BB334" s="19"/>
      <c r="BC334" s="9">
        <f t="shared" si="85"/>
        <v>0</v>
      </c>
      <c r="BD334" s="9">
        <f t="shared" si="86"/>
        <v>0</v>
      </c>
    </row>
    <row r="335" spans="1:56">
      <c r="A335" s="3"/>
      <c r="B335" s="19"/>
      <c r="C335" s="19"/>
      <c r="D335" s="19"/>
      <c r="E335" s="19"/>
      <c r="F335" s="19"/>
      <c r="G335" s="19"/>
      <c r="H335" s="19"/>
      <c r="I335" s="1">
        <v>318</v>
      </c>
      <c r="J335" s="9">
        <f t="shared" si="74"/>
        <v>0</v>
      </c>
      <c r="K335" s="9">
        <f t="shared" si="75"/>
        <v>0</v>
      </c>
      <c r="L335" s="9">
        <f t="shared" si="87"/>
        <v>0</v>
      </c>
      <c r="M335" s="9">
        <f t="shared" si="76"/>
        <v>0</v>
      </c>
      <c r="N335" s="19"/>
      <c r="O335" s="19"/>
      <c r="P335" s="19"/>
      <c r="Q335" s="19"/>
      <c r="R335" s="19"/>
      <c r="S335" s="19"/>
      <c r="T335" s="19"/>
      <c r="U335" s="19"/>
      <c r="V335" s="1">
        <v>318</v>
      </c>
      <c r="W335" s="9">
        <f t="shared" si="88"/>
        <v>0</v>
      </c>
      <c r="X335" s="9">
        <f t="shared" si="77"/>
        <v>0</v>
      </c>
      <c r="Y335" s="9">
        <f t="shared" si="89"/>
        <v>0</v>
      </c>
      <c r="Z335" s="9">
        <f t="shared" si="78"/>
        <v>0</v>
      </c>
      <c r="AA335" s="19"/>
      <c r="AB335" s="19"/>
      <c r="AC335" s="19"/>
      <c r="AD335" s="19"/>
      <c r="AE335" s="19"/>
      <c r="AF335" s="19"/>
      <c r="AG335" s="19"/>
      <c r="AH335" s="19"/>
      <c r="AI335" s="1">
        <v>318</v>
      </c>
      <c r="AJ335" s="9">
        <f t="shared" si="79"/>
        <v>0</v>
      </c>
      <c r="AK335" s="9">
        <f t="shared" si="72"/>
        <v>0</v>
      </c>
      <c r="AL335" s="9">
        <f t="shared" si="80"/>
        <v>0</v>
      </c>
      <c r="AM335" s="9">
        <f t="shared" si="81"/>
        <v>0</v>
      </c>
      <c r="AN335" s="19"/>
      <c r="AO335" s="19"/>
      <c r="AP335" s="19"/>
      <c r="AQ335" s="19"/>
      <c r="AR335" s="19"/>
      <c r="AS335" s="19"/>
      <c r="AT335" s="19"/>
      <c r="AU335" s="19"/>
      <c r="AV335" s="1">
        <v>318</v>
      </c>
      <c r="AW335" s="9">
        <f t="shared" si="82"/>
        <v>0</v>
      </c>
      <c r="AX335" s="9">
        <f t="shared" si="73"/>
        <v>0</v>
      </c>
      <c r="AY335" s="9">
        <f t="shared" si="83"/>
        <v>0</v>
      </c>
      <c r="AZ335" s="9">
        <f t="shared" si="84"/>
        <v>0</v>
      </c>
      <c r="BA335" s="19"/>
      <c r="BB335" s="19"/>
      <c r="BC335" s="9">
        <f t="shared" si="85"/>
        <v>0</v>
      </c>
      <c r="BD335" s="9">
        <f t="shared" si="86"/>
        <v>0</v>
      </c>
    </row>
    <row r="336" spans="1:56">
      <c r="A336" s="3"/>
      <c r="B336" s="19"/>
      <c r="C336" s="19"/>
      <c r="D336" s="19"/>
      <c r="E336" s="19"/>
      <c r="F336" s="19"/>
      <c r="G336" s="19"/>
      <c r="H336" s="19"/>
      <c r="I336" s="1">
        <v>319</v>
      </c>
      <c r="J336" s="9">
        <f t="shared" si="74"/>
        <v>0</v>
      </c>
      <c r="K336" s="9">
        <f t="shared" si="75"/>
        <v>0</v>
      </c>
      <c r="L336" s="9">
        <f t="shared" si="87"/>
        <v>0</v>
      </c>
      <c r="M336" s="9">
        <f t="shared" si="76"/>
        <v>0</v>
      </c>
      <c r="N336" s="19"/>
      <c r="O336" s="19"/>
      <c r="P336" s="19"/>
      <c r="Q336" s="19"/>
      <c r="R336" s="19"/>
      <c r="S336" s="19"/>
      <c r="T336" s="19"/>
      <c r="U336" s="19"/>
      <c r="V336" s="1">
        <v>319</v>
      </c>
      <c r="W336" s="9">
        <f t="shared" si="88"/>
        <v>0</v>
      </c>
      <c r="X336" s="9">
        <f t="shared" si="77"/>
        <v>0</v>
      </c>
      <c r="Y336" s="9">
        <f t="shared" si="89"/>
        <v>0</v>
      </c>
      <c r="Z336" s="9">
        <f t="shared" si="78"/>
        <v>0</v>
      </c>
      <c r="AA336" s="19"/>
      <c r="AB336" s="19"/>
      <c r="AC336" s="19"/>
      <c r="AD336" s="19"/>
      <c r="AE336" s="19"/>
      <c r="AF336" s="19"/>
      <c r="AG336" s="19"/>
      <c r="AH336" s="19"/>
      <c r="AI336" s="1">
        <v>319</v>
      </c>
      <c r="AJ336" s="9">
        <f t="shared" si="79"/>
        <v>0</v>
      </c>
      <c r="AK336" s="9">
        <f t="shared" si="72"/>
        <v>0</v>
      </c>
      <c r="AL336" s="9">
        <f t="shared" si="80"/>
        <v>0</v>
      </c>
      <c r="AM336" s="9">
        <f t="shared" si="81"/>
        <v>0</v>
      </c>
      <c r="AN336" s="19"/>
      <c r="AO336" s="19"/>
      <c r="AP336" s="19"/>
      <c r="AQ336" s="19"/>
      <c r="AR336" s="19"/>
      <c r="AS336" s="19"/>
      <c r="AT336" s="19"/>
      <c r="AU336" s="19"/>
      <c r="AV336" s="1">
        <v>319</v>
      </c>
      <c r="AW336" s="9">
        <f t="shared" si="82"/>
        <v>0</v>
      </c>
      <c r="AX336" s="9">
        <f t="shared" si="73"/>
        <v>0</v>
      </c>
      <c r="AY336" s="9">
        <f t="shared" si="83"/>
        <v>0</v>
      </c>
      <c r="AZ336" s="9">
        <f t="shared" si="84"/>
        <v>0</v>
      </c>
      <c r="BA336" s="19"/>
      <c r="BB336" s="19"/>
      <c r="BC336" s="9">
        <f t="shared" si="85"/>
        <v>0</v>
      </c>
      <c r="BD336" s="9">
        <f t="shared" si="86"/>
        <v>0</v>
      </c>
    </row>
    <row r="337" spans="1:56">
      <c r="A337" s="3"/>
      <c r="B337" s="19"/>
      <c r="C337" s="19"/>
      <c r="D337" s="19"/>
      <c r="E337" s="19"/>
      <c r="F337" s="19"/>
      <c r="G337" s="19"/>
      <c r="H337" s="19"/>
      <c r="I337" s="1">
        <v>320</v>
      </c>
      <c r="J337" s="9">
        <f t="shared" si="74"/>
        <v>0</v>
      </c>
      <c r="K337" s="9">
        <f t="shared" si="75"/>
        <v>0</v>
      </c>
      <c r="L337" s="9">
        <f t="shared" si="87"/>
        <v>0</v>
      </c>
      <c r="M337" s="9">
        <f t="shared" si="76"/>
        <v>0</v>
      </c>
      <c r="N337" s="19"/>
      <c r="O337" s="19"/>
      <c r="P337" s="19"/>
      <c r="Q337" s="19"/>
      <c r="R337" s="19"/>
      <c r="S337" s="19"/>
      <c r="T337" s="19"/>
      <c r="U337" s="19"/>
      <c r="V337" s="1">
        <v>320</v>
      </c>
      <c r="W337" s="9">
        <f t="shared" si="88"/>
        <v>0</v>
      </c>
      <c r="X337" s="9">
        <f t="shared" si="77"/>
        <v>0</v>
      </c>
      <c r="Y337" s="9">
        <f t="shared" si="89"/>
        <v>0</v>
      </c>
      <c r="Z337" s="9">
        <f t="shared" si="78"/>
        <v>0</v>
      </c>
      <c r="AA337" s="19"/>
      <c r="AB337" s="19"/>
      <c r="AC337" s="19"/>
      <c r="AD337" s="19"/>
      <c r="AE337" s="19"/>
      <c r="AF337" s="19"/>
      <c r="AG337" s="19"/>
      <c r="AH337" s="19"/>
      <c r="AI337" s="1">
        <v>320</v>
      </c>
      <c r="AJ337" s="9">
        <f t="shared" si="79"/>
        <v>0</v>
      </c>
      <c r="AK337" s="9">
        <f t="shared" si="72"/>
        <v>0</v>
      </c>
      <c r="AL337" s="9">
        <f t="shared" si="80"/>
        <v>0</v>
      </c>
      <c r="AM337" s="9">
        <f t="shared" si="81"/>
        <v>0</v>
      </c>
      <c r="AN337" s="19"/>
      <c r="AO337" s="19"/>
      <c r="AP337" s="19"/>
      <c r="AQ337" s="19"/>
      <c r="AR337" s="19"/>
      <c r="AS337" s="19"/>
      <c r="AT337" s="19"/>
      <c r="AU337" s="19"/>
      <c r="AV337" s="1">
        <v>320</v>
      </c>
      <c r="AW337" s="9">
        <f t="shared" si="82"/>
        <v>0</v>
      </c>
      <c r="AX337" s="9">
        <f t="shared" si="73"/>
        <v>0</v>
      </c>
      <c r="AY337" s="9">
        <f t="shared" si="83"/>
        <v>0</v>
      </c>
      <c r="AZ337" s="9">
        <f t="shared" si="84"/>
        <v>0</v>
      </c>
      <c r="BA337" s="19"/>
      <c r="BB337" s="19"/>
      <c r="BC337" s="9">
        <f t="shared" si="85"/>
        <v>0</v>
      </c>
      <c r="BD337" s="9">
        <f t="shared" si="86"/>
        <v>0</v>
      </c>
    </row>
    <row r="338" spans="1:56">
      <c r="A338" s="3"/>
      <c r="B338" s="19"/>
      <c r="C338" s="19"/>
      <c r="D338" s="19"/>
      <c r="E338" s="19"/>
      <c r="F338" s="19"/>
      <c r="G338" s="19"/>
      <c r="H338" s="19"/>
      <c r="I338" s="1">
        <v>321</v>
      </c>
      <c r="J338" s="9">
        <f t="shared" si="74"/>
        <v>0</v>
      </c>
      <c r="K338" s="9">
        <f t="shared" si="75"/>
        <v>0</v>
      </c>
      <c r="L338" s="9">
        <f t="shared" si="87"/>
        <v>0</v>
      </c>
      <c r="M338" s="9">
        <f t="shared" si="76"/>
        <v>0</v>
      </c>
      <c r="N338" s="19"/>
      <c r="O338" s="19"/>
      <c r="P338" s="19"/>
      <c r="Q338" s="19"/>
      <c r="R338" s="19"/>
      <c r="S338" s="19"/>
      <c r="T338" s="19"/>
      <c r="U338" s="19"/>
      <c r="V338" s="1">
        <v>321</v>
      </c>
      <c r="W338" s="9">
        <f t="shared" si="88"/>
        <v>0</v>
      </c>
      <c r="X338" s="9">
        <f t="shared" si="77"/>
        <v>0</v>
      </c>
      <c r="Y338" s="9">
        <f t="shared" si="89"/>
        <v>0</v>
      </c>
      <c r="Z338" s="9">
        <f t="shared" si="78"/>
        <v>0</v>
      </c>
      <c r="AA338" s="19"/>
      <c r="AB338" s="19"/>
      <c r="AC338" s="19"/>
      <c r="AD338" s="19"/>
      <c r="AE338" s="19"/>
      <c r="AF338" s="19"/>
      <c r="AG338" s="19"/>
      <c r="AH338" s="19"/>
      <c r="AI338" s="1">
        <v>321</v>
      </c>
      <c r="AJ338" s="9">
        <f t="shared" si="79"/>
        <v>0</v>
      </c>
      <c r="AK338" s="9">
        <f t="shared" ref="AK338:AK377" si="90">AM337*$AC$24</f>
        <v>0</v>
      </c>
      <c r="AL338" s="9">
        <f t="shared" si="80"/>
        <v>0</v>
      </c>
      <c r="AM338" s="9">
        <f t="shared" si="81"/>
        <v>0</v>
      </c>
      <c r="AN338" s="19"/>
      <c r="AO338" s="19"/>
      <c r="AP338" s="19"/>
      <c r="AQ338" s="19"/>
      <c r="AR338" s="19"/>
      <c r="AS338" s="19"/>
      <c r="AT338" s="19"/>
      <c r="AU338" s="19"/>
      <c r="AV338" s="1">
        <v>321</v>
      </c>
      <c r="AW338" s="9">
        <f t="shared" si="82"/>
        <v>0</v>
      </c>
      <c r="AX338" s="9">
        <f t="shared" ref="AX338:AX377" si="91">AZ337*$AP$24</f>
        <v>0</v>
      </c>
      <c r="AY338" s="9">
        <f t="shared" si="83"/>
        <v>0</v>
      </c>
      <c r="AZ338" s="9">
        <f t="shared" si="84"/>
        <v>0</v>
      </c>
      <c r="BA338" s="19"/>
      <c r="BB338" s="19"/>
      <c r="BC338" s="9">
        <f t="shared" si="85"/>
        <v>0</v>
      </c>
      <c r="BD338" s="9">
        <f t="shared" si="86"/>
        <v>0</v>
      </c>
    </row>
    <row r="339" spans="1:56">
      <c r="A339" s="3"/>
      <c r="B339" s="19"/>
      <c r="C339" s="19"/>
      <c r="D339" s="19"/>
      <c r="E339" s="19"/>
      <c r="F339" s="19"/>
      <c r="G339" s="19"/>
      <c r="H339" s="19"/>
      <c r="I339" s="1">
        <v>322</v>
      </c>
      <c r="J339" s="9">
        <f t="shared" ref="J339:J377" si="92">IF(I339&gt;$E$16,0,$C$17)</f>
        <v>0</v>
      </c>
      <c r="K339" s="9">
        <f t="shared" ref="K339:K377" si="93">M338*$C$24</f>
        <v>0</v>
      </c>
      <c r="L339" s="9">
        <f t="shared" si="87"/>
        <v>0</v>
      </c>
      <c r="M339" s="9">
        <f t="shared" ref="M339:M377" si="94">M338-L339</f>
        <v>0</v>
      </c>
      <c r="N339" s="19"/>
      <c r="O339" s="19"/>
      <c r="P339" s="19"/>
      <c r="Q339" s="19"/>
      <c r="R339" s="19"/>
      <c r="S339" s="19"/>
      <c r="T339" s="19"/>
      <c r="U339" s="19"/>
      <c r="V339" s="1">
        <v>322</v>
      </c>
      <c r="W339" s="9">
        <f t="shared" si="88"/>
        <v>0</v>
      </c>
      <c r="X339" s="9">
        <f t="shared" ref="X339:X377" si="95">Z338*$P$24</f>
        <v>0</v>
      </c>
      <c r="Y339" s="9">
        <f t="shared" si="89"/>
        <v>0</v>
      </c>
      <c r="Z339" s="9">
        <f t="shared" ref="Z339:Z377" si="96">Z338-Y339</f>
        <v>0</v>
      </c>
      <c r="AA339" s="19"/>
      <c r="AB339" s="19"/>
      <c r="AC339" s="19"/>
      <c r="AD339" s="19"/>
      <c r="AE339" s="19"/>
      <c r="AF339" s="19"/>
      <c r="AG339" s="19"/>
      <c r="AH339" s="19"/>
      <c r="AI339" s="1">
        <v>322</v>
      </c>
      <c r="AJ339" s="9">
        <f t="shared" ref="AJ339:AJ377" si="97">IF(AI339&gt;$AE$16,0,$AC$17)</f>
        <v>0</v>
      </c>
      <c r="AK339" s="9">
        <f t="shared" si="90"/>
        <v>0</v>
      </c>
      <c r="AL339" s="9">
        <f t="shared" ref="AL339:AL377" si="98">AJ339-AK339</f>
        <v>0</v>
      </c>
      <c r="AM339" s="9">
        <f t="shared" ref="AM339:AM377" si="99">AM338-AL339</f>
        <v>0</v>
      </c>
      <c r="AN339" s="19"/>
      <c r="AO339" s="19"/>
      <c r="AP339" s="19"/>
      <c r="AQ339" s="19"/>
      <c r="AR339" s="19"/>
      <c r="AS339" s="19"/>
      <c r="AT339" s="19"/>
      <c r="AU339" s="19"/>
      <c r="AV339" s="1">
        <v>322</v>
      </c>
      <c r="AW339" s="9">
        <f t="shared" ref="AW339:AW377" si="100">IF(AV339&gt;$AR$16,0,$AP$17)</f>
        <v>0</v>
      </c>
      <c r="AX339" s="9">
        <f t="shared" si="91"/>
        <v>0</v>
      </c>
      <c r="AY339" s="9">
        <f t="shared" ref="AY339:AY377" si="101">AW339-AX339</f>
        <v>0</v>
      </c>
      <c r="AZ339" s="9">
        <f t="shared" ref="AZ339:AZ377" si="102">AZ338-AY339</f>
        <v>0</v>
      </c>
      <c r="BA339" s="19"/>
      <c r="BB339" s="19"/>
      <c r="BC339" s="9">
        <f t="shared" ref="BC339:BC377" si="103">AX339-AK339</f>
        <v>0</v>
      </c>
      <c r="BD339" s="9">
        <f t="shared" ref="BD339:BD377" si="104">BC339/(1+$G$12/12)^AV339</f>
        <v>0</v>
      </c>
    </row>
    <row r="340" spans="1:56">
      <c r="A340" s="3"/>
      <c r="B340" s="19"/>
      <c r="C340" s="19"/>
      <c r="D340" s="19"/>
      <c r="E340" s="19"/>
      <c r="F340" s="19"/>
      <c r="G340" s="19"/>
      <c r="H340" s="19"/>
      <c r="I340" s="1">
        <v>323</v>
      </c>
      <c r="J340" s="9">
        <f t="shared" si="92"/>
        <v>0</v>
      </c>
      <c r="K340" s="9">
        <f t="shared" si="93"/>
        <v>0</v>
      </c>
      <c r="L340" s="9">
        <f t="shared" ref="L340:L377" si="105">J340-K340</f>
        <v>0</v>
      </c>
      <c r="M340" s="9">
        <f t="shared" si="94"/>
        <v>0</v>
      </c>
      <c r="N340" s="19"/>
      <c r="O340" s="19"/>
      <c r="P340" s="19"/>
      <c r="Q340" s="19"/>
      <c r="R340" s="19"/>
      <c r="S340" s="19"/>
      <c r="T340" s="19"/>
      <c r="U340" s="19"/>
      <c r="V340" s="1">
        <v>323</v>
      </c>
      <c r="W340" s="9">
        <f t="shared" ref="W340:W377" si="106">IF(V340&gt;MAX($R$16,$AE$16),0,$P$17)</f>
        <v>0</v>
      </c>
      <c r="X340" s="9">
        <f t="shared" si="95"/>
        <v>0</v>
      </c>
      <c r="Y340" s="9">
        <f t="shared" ref="Y340:Y377" si="107">W340-X340</f>
        <v>0</v>
      </c>
      <c r="Z340" s="9">
        <f t="shared" si="96"/>
        <v>0</v>
      </c>
      <c r="AA340" s="19"/>
      <c r="AB340" s="19"/>
      <c r="AC340" s="19"/>
      <c r="AD340" s="19"/>
      <c r="AE340" s="19"/>
      <c r="AF340" s="19"/>
      <c r="AG340" s="19"/>
      <c r="AH340" s="19"/>
      <c r="AI340" s="1">
        <v>323</v>
      </c>
      <c r="AJ340" s="9">
        <f t="shared" si="97"/>
        <v>0</v>
      </c>
      <c r="AK340" s="9">
        <f t="shared" si="90"/>
        <v>0</v>
      </c>
      <c r="AL340" s="9">
        <f t="shared" si="98"/>
        <v>0</v>
      </c>
      <c r="AM340" s="9">
        <f t="shared" si="99"/>
        <v>0</v>
      </c>
      <c r="AN340" s="19"/>
      <c r="AO340" s="19"/>
      <c r="AP340" s="19"/>
      <c r="AQ340" s="19"/>
      <c r="AR340" s="19"/>
      <c r="AS340" s="19"/>
      <c r="AT340" s="19"/>
      <c r="AU340" s="19"/>
      <c r="AV340" s="1">
        <v>323</v>
      </c>
      <c r="AW340" s="9">
        <f t="shared" si="100"/>
        <v>0</v>
      </c>
      <c r="AX340" s="9">
        <f t="shared" si="91"/>
        <v>0</v>
      </c>
      <c r="AY340" s="9">
        <f t="shared" si="101"/>
        <v>0</v>
      </c>
      <c r="AZ340" s="9">
        <f t="shared" si="102"/>
        <v>0</v>
      </c>
      <c r="BA340" s="19"/>
      <c r="BB340" s="19"/>
      <c r="BC340" s="9">
        <f t="shared" si="103"/>
        <v>0</v>
      </c>
      <c r="BD340" s="9">
        <f t="shared" si="104"/>
        <v>0</v>
      </c>
    </row>
    <row r="341" spans="1:56">
      <c r="A341" s="3"/>
      <c r="B341" s="19"/>
      <c r="C341" s="19"/>
      <c r="D341" s="19"/>
      <c r="E341" s="19"/>
      <c r="F341" s="19"/>
      <c r="G341" s="19"/>
      <c r="H341" s="19"/>
      <c r="I341" s="1">
        <v>324</v>
      </c>
      <c r="J341" s="9">
        <f t="shared" si="92"/>
        <v>0</v>
      </c>
      <c r="K341" s="9">
        <f t="shared" si="93"/>
        <v>0</v>
      </c>
      <c r="L341" s="9">
        <f t="shared" si="105"/>
        <v>0</v>
      </c>
      <c r="M341" s="9">
        <f t="shared" si="94"/>
        <v>0</v>
      </c>
      <c r="N341" s="19"/>
      <c r="O341" s="19"/>
      <c r="P341" s="19"/>
      <c r="Q341" s="19"/>
      <c r="R341" s="19"/>
      <c r="S341" s="19"/>
      <c r="T341" s="19"/>
      <c r="U341" s="19"/>
      <c r="V341" s="1">
        <v>324</v>
      </c>
      <c r="W341" s="9">
        <f t="shared" si="106"/>
        <v>0</v>
      </c>
      <c r="X341" s="9">
        <f t="shared" si="95"/>
        <v>0</v>
      </c>
      <c r="Y341" s="9">
        <f t="shared" si="107"/>
        <v>0</v>
      </c>
      <c r="Z341" s="9">
        <f t="shared" si="96"/>
        <v>0</v>
      </c>
      <c r="AA341" s="19"/>
      <c r="AB341" s="19"/>
      <c r="AC341" s="19"/>
      <c r="AD341" s="19"/>
      <c r="AE341" s="19"/>
      <c r="AF341" s="19"/>
      <c r="AG341" s="19"/>
      <c r="AH341" s="19"/>
      <c r="AI341" s="1">
        <v>324</v>
      </c>
      <c r="AJ341" s="9">
        <f t="shared" si="97"/>
        <v>0</v>
      </c>
      <c r="AK341" s="9">
        <f t="shared" si="90"/>
        <v>0</v>
      </c>
      <c r="AL341" s="9">
        <f t="shared" si="98"/>
        <v>0</v>
      </c>
      <c r="AM341" s="9">
        <f t="shared" si="99"/>
        <v>0</v>
      </c>
      <c r="AN341" s="19"/>
      <c r="AO341" s="19"/>
      <c r="AP341" s="19"/>
      <c r="AQ341" s="19"/>
      <c r="AR341" s="19"/>
      <c r="AS341" s="19"/>
      <c r="AT341" s="19"/>
      <c r="AU341" s="19"/>
      <c r="AV341" s="1">
        <v>324</v>
      </c>
      <c r="AW341" s="9">
        <f t="shared" si="100"/>
        <v>0</v>
      </c>
      <c r="AX341" s="9">
        <f t="shared" si="91"/>
        <v>0</v>
      </c>
      <c r="AY341" s="9">
        <f t="shared" si="101"/>
        <v>0</v>
      </c>
      <c r="AZ341" s="9">
        <f t="shared" si="102"/>
        <v>0</v>
      </c>
      <c r="BA341" s="19"/>
      <c r="BB341" s="19"/>
      <c r="BC341" s="9">
        <f t="shared" si="103"/>
        <v>0</v>
      </c>
      <c r="BD341" s="9">
        <f t="shared" si="104"/>
        <v>0</v>
      </c>
    </row>
    <row r="342" spans="1:56">
      <c r="A342" s="3"/>
      <c r="B342" s="19"/>
      <c r="C342" s="19"/>
      <c r="D342" s="19"/>
      <c r="E342" s="19"/>
      <c r="F342" s="19"/>
      <c r="G342" s="19"/>
      <c r="H342" s="19"/>
      <c r="I342" s="1">
        <v>325</v>
      </c>
      <c r="J342" s="9">
        <f t="shared" si="92"/>
        <v>0</v>
      </c>
      <c r="K342" s="9">
        <f t="shared" si="93"/>
        <v>0</v>
      </c>
      <c r="L342" s="9">
        <f t="shared" si="105"/>
        <v>0</v>
      </c>
      <c r="M342" s="9">
        <f t="shared" si="94"/>
        <v>0</v>
      </c>
      <c r="N342" s="19"/>
      <c r="O342" s="19"/>
      <c r="P342" s="19"/>
      <c r="Q342" s="19"/>
      <c r="R342" s="19"/>
      <c r="S342" s="19"/>
      <c r="T342" s="19"/>
      <c r="U342" s="19"/>
      <c r="V342" s="1">
        <v>325</v>
      </c>
      <c r="W342" s="9">
        <f t="shared" si="106"/>
        <v>0</v>
      </c>
      <c r="X342" s="9">
        <f t="shared" si="95"/>
        <v>0</v>
      </c>
      <c r="Y342" s="9">
        <f t="shared" si="107"/>
        <v>0</v>
      </c>
      <c r="Z342" s="9">
        <f t="shared" si="96"/>
        <v>0</v>
      </c>
      <c r="AA342" s="19"/>
      <c r="AB342" s="19"/>
      <c r="AC342" s="19"/>
      <c r="AD342" s="19"/>
      <c r="AE342" s="19"/>
      <c r="AF342" s="19"/>
      <c r="AG342" s="19"/>
      <c r="AH342" s="19"/>
      <c r="AI342" s="1">
        <v>325</v>
      </c>
      <c r="AJ342" s="9">
        <f t="shared" si="97"/>
        <v>0</v>
      </c>
      <c r="AK342" s="9">
        <f t="shared" si="90"/>
        <v>0</v>
      </c>
      <c r="AL342" s="9">
        <f t="shared" si="98"/>
        <v>0</v>
      </c>
      <c r="AM342" s="9">
        <f t="shared" si="99"/>
        <v>0</v>
      </c>
      <c r="AN342" s="19"/>
      <c r="AO342" s="19"/>
      <c r="AP342" s="19"/>
      <c r="AQ342" s="19"/>
      <c r="AR342" s="19"/>
      <c r="AS342" s="19"/>
      <c r="AT342" s="19"/>
      <c r="AU342" s="19"/>
      <c r="AV342" s="1">
        <v>325</v>
      </c>
      <c r="AW342" s="9">
        <f t="shared" si="100"/>
        <v>0</v>
      </c>
      <c r="AX342" s="9">
        <f t="shared" si="91"/>
        <v>0</v>
      </c>
      <c r="AY342" s="9">
        <f t="shared" si="101"/>
        <v>0</v>
      </c>
      <c r="AZ342" s="9">
        <f t="shared" si="102"/>
        <v>0</v>
      </c>
      <c r="BA342" s="19"/>
      <c r="BB342" s="19"/>
      <c r="BC342" s="9">
        <f t="shared" si="103"/>
        <v>0</v>
      </c>
      <c r="BD342" s="9">
        <f t="shared" si="104"/>
        <v>0</v>
      </c>
    </row>
    <row r="343" spans="1:56">
      <c r="A343" s="3"/>
      <c r="B343" s="19"/>
      <c r="C343" s="19"/>
      <c r="D343" s="19"/>
      <c r="E343" s="19"/>
      <c r="F343" s="19"/>
      <c r="G343" s="19"/>
      <c r="H343" s="19"/>
      <c r="I343" s="1">
        <v>326</v>
      </c>
      <c r="J343" s="9">
        <f t="shared" si="92"/>
        <v>0</v>
      </c>
      <c r="K343" s="9">
        <f t="shared" si="93"/>
        <v>0</v>
      </c>
      <c r="L343" s="9">
        <f t="shared" si="105"/>
        <v>0</v>
      </c>
      <c r="M343" s="9">
        <f t="shared" si="94"/>
        <v>0</v>
      </c>
      <c r="N343" s="19"/>
      <c r="O343" s="19"/>
      <c r="P343" s="19"/>
      <c r="Q343" s="19"/>
      <c r="R343" s="19"/>
      <c r="S343" s="19"/>
      <c r="T343" s="19"/>
      <c r="U343" s="19"/>
      <c r="V343" s="1">
        <v>326</v>
      </c>
      <c r="W343" s="9">
        <f t="shared" si="106"/>
        <v>0</v>
      </c>
      <c r="X343" s="9">
        <f t="shared" si="95"/>
        <v>0</v>
      </c>
      <c r="Y343" s="9">
        <f t="shared" si="107"/>
        <v>0</v>
      </c>
      <c r="Z343" s="9">
        <f t="shared" si="96"/>
        <v>0</v>
      </c>
      <c r="AA343" s="19"/>
      <c r="AB343" s="19"/>
      <c r="AC343" s="19"/>
      <c r="AD343" s="19"/>
      <c r="AE343" s="19"/>
      <c r="AF343" s="19"/>
      <c r="AG343" s="19"/>
      <c r="AH343" s="19"/>
      <c r="AI343" s="1">
        <v>326</v>
      </c>
      <c r="AJ343" s="9">
        <f t="shared" si="97"/>
        <v>0</v>
      </c>
      <c r="AK343" s="9">
        <f t="shared" si="90"/>
        <v>0</v>
      </c>
      <c r="AL343" s="9">
        <f t="shared" si="98"/>
        <v>0</v>
      </c>
      <c r="AM343" s="9">
        <f t="shared" si="99"/>
        <v>0</v>
      </c>
      <c r="AN343" s="19"/>
      <c r="AO343" s="19"/>
      <c r="AP343" s="19"/>
      <c r="AQ343" s="19"/>
      <c r="AR343" s="19"/>
      <c r="AS343" s="19"/>
      <c r="AT343" s="19"/>
      <c r="AU343" s="19"/>
      <c r="AV343" s="1">
        <v>326</v>
      </c>
      <c r="AW343" s="9">
        <f t="shared" si="100"/>
        <v>0</v>
      </c>
      <c r="AX343" s="9">
        <f t="shared" si="91"/>
        <v>0</v>
      </c>
      <c r="AY343" s="9">
        <f t="shared" si="101"/>
        <v>0</v>
      </c>
      <c r="AZ343" s="9">
        <f t="shared" si="102"/>
        <v>0</v>
      </c>
      <c r="BA343" s="19"/>
      <c r="BB343" s="19"/>
      <c r="BC343" s="9">
        <f t="shared" si="103"/>
        <v>0</v>
      </c>
      <c r="BD343" s="9">
        <f t="shared" si="104"/>
        <v>0</v>
      </c>
    </row>
    <row r="344" spans="1:56">
      <c r="A344" s="3"/>
      <c r="B344" s="19"/>
      <c r="C344" s="19"/>
      <c r="D344" s="19"/>
      <c r="E344" s="19"/>
      <c r="F344" s="19"/>
      <c r="G344" s="19"/>
      <c r="H344" s="19"/>
      <c r="I344" s="1">
        <v>327</v>
      </c>
      <c r="J344" s="9">
        <f t="shared" si="92"/>
        <v>0</v>
      </c>
      <c r="K344" s="9">
        <f t="shared" si="93"/>
        <v>0</v>
      </c>
      <c r="L344" s="9">
        <f t="shared" si="105"/>
        <v>0</v>
      </c>
      <c r="M344" s="9">
        <f t="shared" si="94"/>
        <v>0</v>
      </c>
      <c r="N344" s="19"/>
      <c r="O344" s="19"/>
      <c r="P344" s="19"/>
      <c r="Q344" s="19"/>
      <c r="R344" s="19"/>
      <c r="S344" s="19"/>
      <c r="T344" s="19"/>
      <c r="U344" s="19"/>
      <c r="V344" s="1">
        <v>327</v>
      </c>
      <c r="W344" s="9">
        <f t="shared" si="106"/>
        <v>0</v>
      </c>
      <c r="X344" s="9">
        <f t="shared" si="95"/>
        <v>0</v>
      </c>
      <c r="Y344" s="9">
        <f t="shared" si="107"/>
        <v>0</v>
      </c>
      <c r="Z344" s="9">
        <f t="shared" si="96"/>
        <v>0</v>
      </c>
      <c r="AA344" s="19"/>
      <c r="AB344" s="19"/>
      <c r="AC344" s="19"/>
      <c r="AD344" s="19"/>
      <c r="AE344" s="19"/>
      <c r="AF344" s="19"/>
      <c r="AG344" s="19"/>
      <c r="AH344" s="19"/>
      <c r="AI344" s="1">
        <v>327</v>
      </c>
      <c r="AJ344" s="9">
        <f t="shared" si="97"/>
        <v>0</v>
      </c>
      <c r="AK344" s="9">
        <f t="shared" si="90"/>
        <v>0</v>
      </c>
      <c r="AL344" s="9">
        <f t="shared" si="98"/>
        <v>0</v>
      </c>
      <c r="AM344" s="9">
        <f t="shared" si="99"/>
        <v>0</v>
      </c>
      <c r="AN344" s="19"/>
      <c r="AO344" s="19"/>
      <c r="AP344" s="19"/>
      <c r="AQ344" s="19"/>
      <c r="AR344" s="19"/>
      <c r="AS344" s="19"/>
      <c r="AT344" s="19"/>
      <c r="AU344" s="19"/>
      <c r="AV344" s="1">
        <v>327</v>
      </c>
      <c r="AW344" s="9">
        <f t="shared" si="100"/>
        <v>0</v>
      </c>
      <c r="AX344" s="9">
        <f t="shared" si="91"/>
        <v>0</v>
      </c>
      <c r="AY344" s="9">
        <f t="shared" si="101"/>
        <v>0</v>
      </c>
      <c r="AZ344" s="9">
        <f t="shared" si="102"/>
        <v>0</v>
      </c>
      <c r="BA344" s="19"/>
      <c r="BB344" s="19"/>
      <c r="BC344" s="9">
        <f t="shared" si="103"/>
        <v>0</v>
      </c>
      <c r="BD344" s="9">
        <f t="shared" si="104"/>
        <v>0</v>
      </c>
    </row>
    <row r="345" spans="1:56">
      <c r="A345" s="3"/>
      <c r="B345" s="19"/>
      <c r="C345" s="19"/>
      <c r="D345" s="19"/>
      <c r="E345" s="19"/>
      <c r="F345" s="19"/>
      <c r="G345" s="19"/>
      <c r="H345" s="19"/>
      <c r="I345" s="1">
        <v>328</v>
      </c>
      <c r="J345" s="9">
        <f t="shared" si="92"/>
        <v>0</v>
      </c>
      <c r="K345" s="9">
        <f t="shared" si="93"/>
        <v>0</v>
      </c>
      <c r="L345" s="9">
        <f t="shared" si="105"/>
        <v>0</v>
      </c>
      <c r="M345" s="9">
        <f t="shared" si="94"/>
        <v>0</v>
      </c>
      <c r="N345" s="19"/>
      <c r="O345" s="19"/>
      <c r="P345" s="19"/>
      <c r="Q345" s="19"/>
      <c r="R345" s="19"/>
      <c r="S345" s="19"/>
      <c r="T345" s="19"/>
      <c r="U345" s="19"/>
      <c r="V345" s="1">
        <v>328</v>
      </c>
      <c r="W345" s="9">
        <f t="shared" si="106"/>
        <v>0</v>
      </c>
      <c r="X345" s="9">
        <f t="shared" si="95"/>
        <v>0</v>
      </c>
      <c r="Y345" s="9">
        <f t="shared" si="107"/>
        <v>0</v>
      </c>
      <c r="Z345" s="9">
        <f t="shared" si="96"/>
        <v>0</v>
      </c>
      <c r="AA345" s="19"/>
      <c r="AB345" s="19"/>
      <c r="AC345" s="19"/>
      <c r="AD345" s="19"/>
      <c r="AE345" s="19"/>
      <c r="AF345" s="19"/>
      <c r="AG345" s="19"/>
      <c r="AH345" s="19"/>
      <c r="AI345" s="1">
        <v>328</v>
      </c>
      <c r="AJ345" s="9">
        <f t="shared" si="97"/>
        <v>0</v>
      </c>
      <c r="AK345" s="9">
        <f t="shared" si="90"/>
        <v>0</v>
      </c>
      <c r="AL345" s="9">
        <f t="shared" si="98"/>
        <v>0</v>
      </c>
      <c r="AM345" s="9">
        <f t="shared" si="99"/>
        <v>0</v>
      </c>
      <c r="AN345" s="19"/>
      <c r="AO345" s="19"/>
      <c r="AP345" s="19"/>
      <c r="AQ345" s="19"/>
      <c r="AR345" s="19"/>
      <c r="AS345" s="19"/>
      <c r="AT345" s="19"/>
      <c r="AU345" s="19"/>
      <c r="AV345" s="1">
        <v>328</v>
      </c>
      <c r="AW345" s="9">
        <f t="shared" si="100"/>
        <v>0</v>
      </c>
      <c r="AX345" s="9">
        <f t="shared" si="91"/>
        <v>0</v>
      </c>
      <c r="AY345" s="9">
        <f t="shared" si="101"/>
        <v>0</v>
      </c>
      <c r="AZ345" s="9">
        <f t="shared" si="102"/>
        <v>0</v>
      </c>
      <c r="BA345" s="19"/>
      <c r="BB345" s="19"/>
      <c r="BC345" s="9">
        <f t="shared" si="103"/>
        <v>0</v>
      </c>
      <c r="BD345" s="9">
        <f t="shared" si="104"/>
        <v>0</v>
      </c>
    </row>
    <row r="346" spans="1:56">
      <c r="A346" s="3"/>
      <c r="B346" s="19"/>
      <c r="C346" s="19"/>
      <c r="D346" s="19"/>
      <c r="E346" s="19"/>
      <c r="F346" s="19"/>
      <c r="G346" s="19"/>
      <c r="H346" s="19"/>
      <c r="I346" s="1">
        <v>329</v>
      </c>
      <c r="J346" s="9">
        <f t="shared" si="92"/>
        <v>0</v>
      </c>
      <c r="K346" s="9">
        <f t="shared" si="93"/>
        <v>0</v>
      </c>
      <c r="L346" s="9">
        <f t="shared" si="105"/>
        <v>0</v>
      </c>
      <c r="M346" s="9">
        <f t="shared" si="94"/>
        <v>0</v>
      </c>
      <c r="N346" s="19"/>
      <c r="O346" s="19"/>
      <c r="P346" s="19"/>
      <c r="Q346" s="19"/>
      <c r="R346" s="19"/>
      <c r="S346" s="19"/>
      <c r="T346" s="19"/>
      <c r="U346" s="19"/>
      <c r="V346" s="1">
        <v>329</v>
      </c>
      <c r="W346" s="9">
        <f t="shared" si="106"/>
        <v>0</v>
      </c>
      <c r="X346" s="9">
        <f t="shared" si="95"/>
        <v>0</v>
      </c>
      <c r="Y346" s="9">
        <f t="shared" si="107"/>
        <v>0</v>
      </c>
      <c r="Z346" s="9">
        <f t="shared" si="96"/>
        <v>0</v>
      </c>
      <c r="AA346" s="19"/>
      <c r="AB346" s="19"/>
      <c r="AC346" s="19"/>
      <c r="AD346" s="19"/>
      <c r="AE346" s="19"/>
      <c r="AF346" s="19"/>
      <c r="AG346" s="19"/>
      <c r="AH346" s="19"/>
      <c r="AI346" s="1">
        <v>329</v>
      </c>
      <c r="AJ346" s="9">
        <f t="shared" si="97"/>
        <v>0</v>
      </c>
      <c r="AK346" s="9">
        <f t="shared" si="90"/>
        <v>0</v>
      </c>
      <c r="AL346" s="9">
        <f t="shared" si="98"/>
        <v>0</v>
      </c>
      <c r="AM346" s="9">
        <f t="shared" si="99"/>
        <v>0</v>
      </c>
      <c r="AN346" s="19"/>
      <c r="AO346" s="19"/>
      <c r="AP346" s="19"/>
      <c r="AQ346" s="19"/>
      <c r="AR346" s="19"/>
      <c r="AS346" s="19"/>
      <c r="AT346" s="19"/>
      <c r="AU346" s="19"/>
      <c r="AV346" s="1">
        <v>329</v>
      </c>
      <c r="AW346" s="9">
        <f t="shared" si="100"/>
        <v>0</v>
      </c>
      <c r="AX346" s="9">
        <f t="shared" si="91"/>
        <v>0</v>
      </c>
      <c r="AY346" s="9">
        <f t="shared" si="101"/>
        <v>0</v>
      </c>
      <c r="AZ346" s="9">
        <f t="shared" si="102"/>
        <v>0</v>
      </c>
      <c r="BA346" s="19"/>
      <c r="BB346" s="19"/>
      <c r="BC346" s="9">
        <f t="shared" si="103"/>
        <v>0</v>
      </c>
      <c r="BD346" s="9">
        <f t="shared" si="104"/>
        <v>0</v>
      </c>
    </row>
    <row r="347" spans="1:56">
      <c r="A347" s="3"/>
      <c r="B347" s="19"/>
      <c r="C347" s="19"/>
      <c r="D347" s="19"/>
      <c r="E347" s="19"/>
      <c r="F347" s="19"/>
      <c r="G347" s="19"/>
      <c r="H347" s="19"/>
      <c r="I347" s="1">
        <v>330</v>
      </c>
      <c r="J347" s="9">
        <f t="shared" si="92"/>
        <v>0</v>
      </c>
      <c r="K347" s="9">
        <f t="shared" si="93"/>
        <v>0</v>
      </c>
      <c r="L347" s="9">
        <f t="shared" si="105"/>
        <v>0</v>
      </c>
      <c r="M347" s="9">
        <f t="shared" si="94"/>
        <v>0</v>
      </c>
      <c r="N347" s="19"/>
      <c r="O347" s="19"/>
      <c r="P347" s="19"/>
      <c r="Q347" s="19"/>
      <c r="R347" s="19"/>
      <c r="S347" s="19"/>
      <c r="T347" s="19"/>
      <c r="U347" s="19"/>
      <c r="V347" s="1">
        <v>330</v>
      </c>
      <c r="W347" s="9">
        <f t="shared" si="106"/>
        <v>0</v>
      </c>
      <c r="X347" s="9">
        <f t="shared" si="95"/>
        <v>0</v>
      </c>
      <c r="Y347" s="9">
        <f t="shared" si="107"/>
        <v>0</v>
      </c>
      <c r="Z347" s="9">
        <f t="shared" si="96"/>
        <v>0</v>
      </c>
      <c r="AA347" s="19"/>
      <c r="AB347" s="19"/>
      <c r="AC347" s="19"/>
      <c r="AD347" s="19"/>
      <c r="AE347" s="19"/>
      <c r="AF347" s="19"/>
      <c r="AG347" s="19"/>
      <c r="AH347" s="19"/>
      <c r="AI347" s="1">
        <v>330</v>
      </c>
      <c r="AJ347" s="9">
        <f t="shared" si="97"/>
        <v>0</v>
      </c>
      <c r="AK347" s="9">
        <f t="shared" si="90"/>
        <v>0</v>
      </c>
      <c r="AL347" s="9">
        <f t="shared" si="98"/>
        <v>0</v>
      </c>
      <c r="AM347" s="9">
        <f t="shared" si="99"/>
        <v>0</v>
      </c>
      <c r="AN347" s="19"/>
      <c r="AO347" s="19"/>
      <c r="AP347" s="19"/>
      <c r="AQ347" s="19"/>
      <c r="AR347" s="19"/>
      <c r="AS347" s="19"/>
      <c r="AT347" s="19"/>
      <c r="AU347" s="19"/>
      <c r="AV347" s="1">
        <v>330</v>
      </c>
      <c r="AW347" s="9">
        <f t="shared" si="100"/>
        <v>0</v>
      </c>
      <c r="AX347" s="9">
        <f t="shared" si="91"/>
        <v>0</v>
      </c>
      <c r="AY347" s="9">
        <f t="shared" si="101"/>
        <v>0</v>
      </c>
      <c r="AZ347" s="9">
        <f t="shared" si="102"/>
        <v>0</v>
      </c>
      <c r="BA347" s="19"/>
      <c r="BB347" s="19"/>
      <c r="BC347" s="9">
        <f t="shared" si="103"/>
        <v>0</v>
      </c>
      <c r="BD347" s="9">
        <f t="shared" si="104"/>
        <v>0</v>
      </c>
    </row>
    <row r="348" spans="1:56">
      <c r="A348" s="3"/>
      <c r="B348" s="19"/>
      <c r="C348" s="19"/>
      <c r="D348" s="19"/>
      <c r="E348" s="19"/>
      <c r="F348" s="19"/>
      <c r="G348" s="19"/>
      <c r="H348" s="19"/>
      <c r="I348" s="1">
        <v>331</v>
      </c>
      <c r="J348" s="9">
        <f t="shared" si="92"/>
        <v>0</v>
      </c>
      <c r="K348" s="9">
        <f t="shared" si="93"/>
        <v>0</v>
      </c>
      <c r="L348" s="9">
        <f t="shared" si="105"/>
        <v>0</v>
      </c>
      <c r="M348" s="9">
        <f t="shared" si="94"/>
        <v>0</v>
      </c>
      <c r="N348" s="19"/>
      <c r="O348" s="19"/>
      <c r="P348" s="19"/>
      <c r="Q348" s="19"/>
      <c r="R348" s="19"/>
      <c r="S348" s="19"/>
      <c r="T348" s="19"/>
      <c r="U348" s="19"/>
      <c r="V348" s="1">
        <v>331</v>
      </c>
      <c r="W348" s="9">
        <f t="shared" si="106"/>
        <v>0</v>
      </c>
      <c r="X348" s="9">
        <f t="shared" si="95"/>
        <v>0</v>
      </c>
      <c r="Y348" s="9">
        <f t="shared" si="107"/>
        <v>0</v>
      </c>
      <c r="Z348" s="9">
        <f t="shared" si="96"/>
        <v>0</v>
      </c>
      <c r="AA348" s="19"/>
      <c r="AB348" s="19"/>
      <c r="AC348" s="19"/>
      <c r="AD348" s="19"/>
      <c r="AE348" s="19"/>
      <c r="AF348" s="19"/>
      <c r="AG348" s="19"/>
      <c r="AH348" s="19"/>
      <c r="AI348" s="1">
        <v>331</v>
      </c>
      <c r="AJ348" s="9">
        <f t="shared" si="97"/>
        <v>0</v>
      </c>
      <c r="AK348" s="9">
        <f t="shared" si="90"/>
        <v>0</v>
      </c>
      <c r="AL348" s="9">
        <f t="shared" si="98"/>
        <v>0</v>
      </c>
      <c r="AM348" s="9">
        <f t="shared" si="99"/>
        <v>0</v>
      </c>
      <c r="AN348" s="19"/>
      <c r="AO348" s="19"/>
      <c r="AP348" s="19"/>
      <c r="AQ348" s="19"/>
      <c r="AR348" s="19"/>
      <c r="AS348" s="19"/>
      <c r="AT348" s="19"/>
      <c r="AU348" s="19"/>
      <c r="AV348" s="1">
        <v>331</v>
      </c>
      <c r="AW348" s="9">
        <f t="shared" si="100"/>
        <v>0</v>
      </c>
      <c r="AX348" s="9">
        <f t="shared" si="91"/>
        <v>0</v>
      </c>
      <c r="AY348" s="9">
        <f t="shared" si="101"/>
        <v>0</v>
      </c>
      <c r="AZ348" s="9">
        <f t="shared" si="102"/>
        <v>0</v>
      </c>
      <c r="BA348" s="19"/>
      <c r="BB348" s="19"/>
      <c r="BC348" s="9">
        <f t="shared" si="103"/>
        <v>0</v>
      </c>
      <c r="BD348" s="9">
        <f t="shared" si="104"/>
        <v>0</v>
      </c>
    </row>
    <row r="349" spans="1:56">
      <c r="A349" s="3"/>
      <c r="B349" s="19"/>
      <c r="C349" s="19"/>
      <c r="D349" s="19"/>
      <c r="E349" s="19"/>
      <c r="F349" s="19"/>
      <c r="G349" s="19"/>
      <c r="H349" s="19"/>
      <c r="I349" s="1">
        <v>332</v>
      </c>
      <c r="J349" s="9">
        <f t="shared" si="92"/>
        <v>0</v>
      </c>
      <c r="K349" s="9">
        <f t="shared" si="93"/>
        <v>0</v>
      </c>
      <c r="L349" s="9">
        <f t="shared" si="105"/>
        <v>0</v>
      </c>
      <c r="M349" s="9">
        <f t="shared" si="94"/>
        <v>0</v>
      </c>
      <c r="N349" s="19"/>
      <c r="O349" s="19"/>
      <c r="P349" s="19"/>
      <c r="Q349" s="19"/>
      <c r="R349" s="19"/>
      <c r="S349" s="19"/>
      <c r="T349" s="19"/>
      <c r="U349" s="19"/>
      <c r="V349" s="1">
        <v>332</v>
      </c>
      <c r="W349" s="9">
        <f t="shared" si="106"/>
        <v>0</v>
      </c>
      <c r="X349" s="9">
        <f t="shared" si="95"/>
        <v>0</v>
      </c>
      <c r="Y349" s="9">
        <f t="shared" si="107"/>
        <v>0</v>
      </c>
      <c r="Z349" s="9">
        <f t="shared" si="96"/>
        <v>0</v>
      </c>
      <c r="AA349" s="19"/>
      <c r="AB349" s="19"/>
      <c r="AC349" s="19"/>
      <c r="AD349" s="19"/>
      <c r="AE349" s="19"/>
      <c r="AF349" s="19"/>
      <c r="AG349" s="19"/>
      <c r="AH349" s="19"/>
      <c r="AI349" s="1">
        <v>332</v>
      </c>
      <c r="AJ349" s="9">
        <f t="shared" si="97"/>
        <v>0</v>
      </c>
      <c r="AK349" s="9">
        <f t="shared" si="90"/>
        <v>0</v>
      </c>
      <c r="AL349" s="9">
        <f t="shared" si="98"/>
        <v>0</v>
      </c>
      <c r="AM349" s="9">
        <f t="shared" si="99"/>
        <v>0</v>
      </c>
      <c r="AN349" s="19"/>
      <c r="AO349" s="19"/>
      <c r="AP349" s="19"/>
      <c r="AQ349" s="19"/>
      <c r="AR349" s="19"/>
      <c r="AS349" s="19"/>
      <c r="AT349" s="19"/>
      <c r="AU349" s="19"/>
      <c r="AV349" s="1">
        <v>332</v>
      </c>
      <c r="AW349" s="9">
        <f t="shared" si="100"/>
        <v>0</v>
      </c>
      <c r="AX349" s="9">
        <f t="shared" si="91"/>
        <v>0</v>
      </c>
      <c r="AY349" s="9">
        <f t="shared" si="101"/>
        <v>0</v>
      </c>
      <c r="AZ349" s="9">
        <f t="shared" si="102"/>
        <v>0</v>
      </c>
      <c r="BA349" s="19"/>
      <c r="BB349" s="19"/>
      <c r="BC349" s="9">
        <f t="shared" si="103"/>
        <v>0</v>
      </c>
      <c r="BD349" s="9">
        <f t="shared" si="104"/>
        <v>0</v>
      </c>
    </row>
    <row r="350" spans="1:56">
      <c r="A350" s="3"/>
      <c r="B350" s="19"/>
      <c r="C350" s="19"/>
      <c r="D350" s="19"/>
      <c r="E350" s="19"/>
      <c r="F350" s="19"/>
      <c r="G350" s="19"/>
      <c r="H350" s="19"/>
      <c r="I350" s="1">
        <v>333</v>
      </c>
      <c r="J350" s="9">
        <f t="shared" si="92"/>
        <v>0</v>
      </c>
      <c r="K350" s="9">
        <f t="shared" si="93"/>
        <v>0</v>
      </c>
      <c r="L350" s="9">
        <f t="shared" si="105"/>
        <v>0</v>
      </c>
      <c r="M350" s="9">
        <f t="shared" si="94"/>
        <v>0</v>
      </c>
      <c r="N350" s="19"/>
      <c r="O350" s="19"/>
      <c r="P350" s="19"/>
      <c r="Q350" s="19"/>
      <c r="R350" s="19"/>
      <c r="S350" s="19"/>
      <c r="T350" s="19"/>
      <c r="U350" s="19"/>
      <c r="V350" s="1">
        <v>333</v>
      </c>
      <c r="W350" s="9">
        <f t="shared" si="106"/>
        <v>0</v>
      </c>
      <c r="X350" s="9">
        <f t="shared" si="95"/>
        <v>0</v>
      </c>
      <c r="Y350" s="9">
        <f t="shared" si="107"/>
        <v>0</v>
      </c>
      <c r="Z350" s="9">
        <f t="shared" si="96"/>
        <v>0</v>
      </c>
      <c r="AA350" s="19"/>
      <c r="AB350" s="19"/>
      <c r="AC350" s="19"/>
      <c r="AD350" s="19"/>
      <c r="AE350" s="19"/>
      <c r="AF350" s="19"/>
      <c r="AG350" s="19"/>
      <c r="AH350" s="19"/>
      <c r="AI350" s="1">
        <v>333</v>
      </c>
      <c r="AJ350" s="9">
        <f t="shared" si="97"/>
        <v>0</v>
      </c>
      <c r="AK350" s="9">
        <f t="shared" si="90"/>
        <v>0</v>
      </c>
      <c r="AL350" s="9">
        <f t="shared" si="98"/>
        <v>0</v>
      </c>
      <c r="AM350" s="9">
        <f t="shared" si="99"/>
        <v>0</v>
      </c>
      <c r="AN350" s="19"/>
      <c r="AO350" s="19"/>
      <c r="AP350" s="19"/>
      <c r="AQ350" s="19"/>
      <c r="AR350" s="19"/>
      <c r="AS350" s="19"/>
      <c r="AT350" s="19"/>
      <c r="AU350" s="19"/>
      <c r="AV350" s="1">
        <v>333</v>
      </c>
      <c r="AW350" s="9">
        <f t="shared" si="100"/>
        <v>0</v>
      </c>
      <c r="AX350" s="9">
        <f t="shared" si="91"/>
        <v>0</v>
      </c>
      <c r="AY350" s="9">
        <f t="shared" si="101"/>
        <v>0</v>
      </c>
      <c r="AZ350" s="9">
        <f t="shared" si="102"/>
        <v>0</v>
      </c>
      <c r="BA350" s="19"/>
      <c r="BB350" s="19"/>
      <c r="BC350" s="9">
        <f t="shared" si="103"/>
        <v>0</v>
      </c>
      <c r="BD350" s="9">
        <f t="shared" si="104"/>
        <v>0</v>
      </c>
    </row>
    <row r="351" spans="1:56">
      <c r="A351" s="3"/>
      <c r="B351" s="19"/>
      <c r="C351" s="19"/>
      <c r="D351" s="19"/>
      <c r="E351" s="19"/>
      <c r="F351" s="19"/>
      <c r="G351" s="19"/>
      <c r="H351" s="19"/>
      <c r="I351" s="1">
        <v>334</v>
      </c>
      <c r="J351" s="9">
        <f t="shared" si="92"/>
        <v>0</v>
      </c>
      <c r="K351" s="9">
        <f t="shared" si="93"/>
        <v>0</v>
      </c>
      <c r="L351" s="9">
        <f t="shared" si="105"/>
        <v>0</v>
      </c>
      <c r="M351" s="9">
        <f t="shared" si="94"/>
        <v>0</v>
      </c>
      <c r="N351" s="19"/>
      <c r="O351" s="19"/>
      <c r="P351" s="19"/>
      <c r="Q351" s="19"/>
      <c r="R351" s="19"/>
      <c r="S351" s="19"/>
      <c r="T351" s="19"/>
      <c r="U351" s="19"/>
      <c r="V351" s="1">
        <v>334</v>
      </c>
      <c r="W351" s="9">
        <f t="shared" si="106"/>
        <v>0</v>
      </c>
      <c r="X351" s="9">
        <f t="shared" si="95"/>
        <v>0</v>
      </c>
      <c r="Y351" s="9">
        <f t="shared" si="107"/>
        <v>0</v>
      </c>
      <c r="Z351" s="9">
        <f t="shared" si="96"/>
        <v>0</v>
      </c>
      <c r="AA351" s="19"/>
      <c r="AB351" s="19"/>
      <c r="AC351" s="19"/>
      <c r="AD351" s="19"/>
      <c r="AE351" s="19"/>
      <c r="AF351" s="19"/>
      <c r="AG351" s="19"/>
      <c r="AH351" s="19"/>
      <c r="AI351" s="1">
        <v>334</v>
      </c>
      <c r="AJ351" s="9">
        <f t="shared" si="97"/>
        <v>0</v>
      </c>
      <c r="AK351" s="9">
        <f t="shared" si="90"/>
        <v>0</v>
      </c>
      <c r="AL351" s="9">
        <f t="shared" si="98"/>
        <v>0</v>
      </c>
      <c r="AM351" s="9">
        <f t="shared" si="99"/>
        <v>0</v>
      </c>
      <c r="AN351" s="19"/>
      <c r="AO351" s="19"/>
      <c r="AP351" s="19"/>
      <c r="AQ351" s="19"/>
      <c r="AR351" s="19"/>
      <c r="AS351" s="19"/>
      <c r="AT351" s="19"/>
      <c r="AU351" s="19"/>
      <c r="AV351" s="1">
        <v>334</v>
      </c>
      <c r="AW351" s="9">
        <f t="shared" si="100"/>
        <v>0</v>
      </c>
      <c r="AX351" s="9">
        <f t="shared" si="91"/>
        <v>0</v>
      </c>
      <c r="AY351" s="9">
        <f t="shared" si="101"/>
        <v>0</v>
      </c>
      <c r="AZ351" s="9">
        <f t="shared" si="102"/>
        <v>0</v>
      </c>
      <c r="BA351" s="19"/>
      <c r="BB351" s="19"/>
      <c r="BC351" s="9">
        <f t="shared" si="103"/>
        <v>0</v>
      </c>
      <c r="BD351" s="9">
        <f t="shared" si="104"/>
        <v>0</v>
      </c>
    </row>
    <row r="352" spans="1:56">
      <c r="A352" s="3"/>
      <c r="B352" s="19"/>
      <c r="C352" s="19"/>
      <c r="D352" s="19"/>
      <c r="E352" s="19"/>
      <c r="F352" s="19"/>
      <c r="G352" s="19"/>
      <c r="H352" s="19"/>
      <c r="I352" s="1">
        <v>335</v>
      </c>
      <c r="J352" s="9">
        <f t="shared" si="92"/>
        <v>0</v>
      </c>
      <c r="K352" s="9">
        <f t="shared" si="93"/>
        <v>0</v>
      </c>
      <c r="L352" s="9">
        <f t="shared" si="105"/>
        <v>0</v>
      </c>
      <c r="M352" s="9">
        <f t="shared" si="94"/>
        <v>0</v>
      </c>
      <c r="N352" s="19"/>
      <c r="O352" s="19"/>
      <c r="P352" s="19"/>
      <c r="Q352" s="19"/>
      <c r="R352" s="19"/>
      <c r="S352" s="19"/>
      <c r="T352" s="19"/>
      <c r="U352" s="19"/>
      <c r="V352" s="1">
        <v>335</v>
      </c>
      <c r="W352" s="9">
        <f t="shared" si="106"/>
        <v>0</v>
      </c>
      <c r="X352" s="9">
        <f t="shared" si="95"/>
        <v>0</v>
      </c>
      <c r="Y352" s="9">
        <f t="shared" si="107"/>
        <v>0</v>
      </c>
      <c r="Z352" s="9">
        <f t="shared" si="96"/>
        <v>0</v>
      </c>
      <c r="AA352" s="19"/>
      <c r="AB352" s="19"/>
      <c r="AC352" s="19"/>
      <c r="AD352" s="19"/>
      <c r="AE352" s="19"/>
      <c r="AF352" s="19"/>
      <c r="AG352" s="19"/>
      <c r="AH352" s="19"/>
      <c r="AI352" s="1">
        <v>335</v>
      </c>
      <c r="AJ352" s="9">
        <f t="shared" si="97"/>
        <v>0</v>
      </c>
      <c r="AK352" s="9">
        <f t="shared" si="90"/>
        <v>0</v>
      </c>
      <c r="AL352" s="9">
        <f t="shared" si="98"/>
        <v>0</v>
      </c>
      <c r="AM352" s="9">
        <f t="shared" si="99"/>
        <v>0</v>
      </c>
      <c r="AN352" s="19"/>
      <c r="AO352" s="19"/>
      <c r="AP352" s="19"/>
      <c r="AQ352" s="19"/>
      <c r="AR352" s="19"/>
      <c r="AS352" s="19"/>
      <c r="AT352" s="19"/>
      <c r="AU352" s="19"/>
      <c r="AV352" s="1">
        <v>335</v>
      </c>
      <c r="AW352" s="9">
        <f t="shared" si="100"/>
        <v>0</v>
      </c>
      <c r="AX352" s="9">
        <f t="shared" si="91"/>
        <v>0</v>
      </c>
      <c r="AY352" s="9">
        <f t="shared" si="101"/>
        <v>0</v>
      </c>
      <c r="AZ352" s="9">
        <f t="shared" si="102"/>
        <v>0</v>
      </c>
      <c r="BA352" s="19"/>
      <c r="BB352" s="19"/>
      <c r="BC352" s="9">
        <f t="shared" si="103"/>
        <v>0</v>
      </c>
      <c r="BD352" s="9">
        <f t="shared" si="104"/>
        <v>0</v>
      </c>
    </row>
    <row r="353" spans="1:56">
      <c r="A353" s="3"/>
      <c r="B353" s="19"/>
      <c r="C353" s="19"/>
      <c r="D353" s="19"/>
      <c r="E353" s="19"/>
      <c r="F353" s="19"/>
      <c r="G353" s="19"/>
      <c r="H353" s="19"/>
      <c r="I353" s="1">
        <v>336</v>
      </c>
      <c r="J353" s="9">
        <f t="shared" si="92"/>
        <v>0</v>
      </c>
      <c r="K353" s="9">
        <f t="shared" si="93"/>
        <v>0</v>
      </c>
      <c r="L353" s="9">
        <f t="shared" si="105"/>
        <v>0</v>
      </c>
      <c r="M353" s="9">
        <f t="shared" si="94"/>
        <v>0</v>
      </c>
      <c r="N353" s="19"/>
      <c r="O353" s="19"/>
      <c r="P353" s="19"/>
      <c r="Q353" s="19"/>
      <c r="R353" s="19"/>
      <c r="S353" s="19"/>
      <c r="T353" s="19"/>
      <c r="U353" s="19"/>
      <c r="V353" s="1">
        <v>336</v>
      </c>
      <c r="W353" s="9">
        <f t="shared" si="106"/>
        <v>0</v>
      </c>
      <c r="X353" s="9">
        <f t="shared" si="95"/>
        <v>0</v>
      </c>
      <c r="Y353" s="9">
        <f t="shared" si="107"/>
        <v>0</v>
      </c>
      <c r="Z353" s="9">
        <f t="shared" si="96"/>
        <v>0</v>
      </c>
      <c r="AA353" s="19"/>
      <c r="AB353" s="19"/>
      <c r="AC353" s="19"/>
      <c r="AD353" s="19"/>
      <c r="AE353" s="19"/>
      <c r="AF353" s="19"/>
      <c r="AG353" s="19"/>
      <c r="AH353" s="19"/>
      <c r="AI353" s="1">
        <v>336</v>
      </c>
      <c r="AJ353" s="9">
        <f t="shared" si="97"/>
        <v>0</v>
      </c>
      <c r="AK353" s="9">
        <f t="shared" si="90"/>
        <v>0</v>
      </c>
      <c r="AL353" s="9">
        <f t="shared" si="98"/>
        <v>0</v>
      </c>
      <c r="AM353" s="9">
        <f t="shared" si="99"/>
        <v>0</v>
      </c>
      <c r="AN353" s="19"/>
      <c r="AO353" s="19"/>
      <c r="AP353" s="19"/>
      <c r="AQ353" s="19"/>
      <c r="AR353" s="19"/>
      <c r="AS353" s="19"/>
      <c r="AT353" s="19"/>
      <c r="AU353" s="19"/>
      <c r="AV353" s="1">
        <v>336</v>
      </c>
      <c r="AW353" s="9">
        <f t="shared" si="100"/>
        <v>0</v>
      </c>
      <c r="AX353" s="9">
        <f t="shared" si="91"/>
        <v>0</v>
      </c>
      <c r="AY353" s="9">
        <f t="shared" si="101"/>
        <v>0</v>
      </c>
      <c r="AZ353" s="9">
        <f t="shared" si="102"/>
        <v>0</v>
      </c>
      <c r="BA353" s="19"/>
      <c r="BB353" s="19"/>
      <c r="BC353" s="9">
        <f t="shared" si="103"/>
        <v>0</v>
      </c>
      <c r="BD353" s="9">
        <f t="shared" si="104"/>
        <v>0</v>
      </c>
    </row>
    <row r="354" spans="1:56">
      <c r="A354" s="3"/>
      <c r="B354" s="19"/>
      <c r="C354" s="19"/>
      <c r="D354" s="19"/>
      <c r="E354" s="19"/>
      <c r="F354" s="19"/>
      <c r="G354" s="19"/>
      <c r="H354" s="19"/>
      <c r="I354" s="1">
        <v>337</v>
      </c>
      <c r="J354" s="9">
        <f t="shared" si="92"/>
        <v>0</v>
      </c>
      <c r="K354" s="9">
        <f t="shared" si="93"/>
        <v>0</v>
      </c>
      <c r="L354" s="9">
        <f t="shared" si="105"/>
        <v>0</v>
      </c>
      <c r="M354" s="9">
        <f t="shared" si="94"/>
        <v>0</v>
      </c>
      <c r="N354" s="19"/>
      <c r="O354" s="19"/>
      <c r="P354" s="19"/>
      <c r="Q354" s="19"/>
      <c r="R354" s="19"/>
      <c r="S354" s="19"/>
      <c r="T354" s="19"/>
      <c r="U354" s="19"/>
      <c r="V354" s="1">
        <v>337</v>
      </c>
      <c r="W354" s="9">
        <f t="shared" si="106"/>
        <v>0</v>
      </c>
      <c r="X354" s="9">
        <f t="shared" si="95"/>
        <v>0</v>
      </c>
      <c r="Y354" s="9">
        <f t="shared" si="107"/>
        <v>0</v>
      </c>
      <c r="Z354" s="9">
        <f t="shared" si="96"/>
        <v>0</v>
      </c>
      <c r="AA354" s="19"/>
      <c r="AB354" s="19"/>
      <c r="AC354" s="19"/>
      <c r="AD354" s="19"/>
      <c r="AE354" s="19"/>
      <c r="AF354" s="19"/>
      <c r="AG354" s="19"/>
      <c r="AH354" s="19"/>
      <c r="AI354" s="1">
        <v>337</v>
      </c>
      <c r="AJ354" s="9">
        <f t="shared" si="97"/>
        <v>0</v>
      </c>
      <c r="AK354" s="9">
        <f t="shared" si="90"/>
        <v>0</v>
      </c>
      <c r="AL354" s="9">
        <f t="shared" si="98"/>
        <v>0</v>
      </c>
      <c r="AM354" s="9">
        <f t="shared" si="99"/>
        <v>0</v>
      </c>
      <c r="AN354" s="19"/>
      <c r="AO354" s="19"/>
      <c r="AP354" s="19"/>
      <c r="AQ354" s="19"/>
      <c r="AR354" s="19"/>
      <c r="AS354" s="19"/>
      <c r="AT354" s="19"/>
      <c r="AU354" s="19"/>
      <c r="AV354" s="1">
        <v>337</v>
      </c>
      <c r="AW354" s="9">
        <f t="shared" si="100"/>
        <v>0</v>
      </c>
      <c r="AX354" s="9">
        <f t="shared" si="91"/>
        <v>0</v>
      </c>
      <c r="AY354" s="9">
        <f t="shared" si="101"/>
        <v>0</v>
      </c>
      <c r="AZ354" s="9">
        <f t="shared" si="102"/>
        <v>0</v>
      </c>
      <c r="BA354" s="19"/>
      <c r="BB354" s="19"/>
      <c r="BC354" s="9">
        <f t="shared" si="103"/>
        <v>0</v>
      </c>
      <c r="BD354" s="9">
        <f t="shared" si="104"/>
        <v>0</v>
      </c>
    </row>
    <row r="355" spans="1:56">
      <c r="A355" s="3"/>
      <c r="B355" s="19"/>
      <c r="C355" s="19"/>
      <c r="D355" s="19"/>
      <c r="E355" s="19"/>
      <c r="F355" s="19"/>
      <c r="G355" s="19"/>
      <c r="H355" s="19"/>
      <c r="I355" s="1">
        <v>338</v>
      </c>
      <c r="J355" s="9">
        <f t="shared" si="92"/>
        <v>0</v>
      </c>
      <c r="K355" s="9">
        <f t="shared" si="93"/>
        <v>0</v>
      </c>
      <c r="L355" s="9">
        <f t="shared" si="105"/>
        <v>0</v>
      </c>
      <c r="M355" s="9">
        <f t="shared" si="94"/>
        <v>0</v>
      </c>
      <c r="N355" s="19"/>
      <c r="O355" s="19"/>
      <c r="P355" s="19"/>
      <c r="Q355" s="19"/>
      <c r="R355" s="19"/>
      <c r="S355" s="19"/>
      <c r="T355" s="19"/>
      <c r="U355" s="19"/>
      <c r="V355" s="1">
        <v>338</v>
      </c>
      <c r="W355" s="9">
        <f t="shared" si="106"/>
        <v>0</v>
      </c>
      <c r="X355" s="9">
        <f t="shared" si="95"/>
        <v>0</v>
      </c>
      <c r="Y355" s="9">
        <f t="shared" si="107"/>
        <v>0</v>
      </c>
      <c r="Z355" s="9">
        <f t="shared" si="96"/>
        <v>0</v>
      </c>
      <c r="AA355" s="19"/>
      <c r="AB355" s="19"/>
      <c r="AC355" s="19"/>
      <c r="AD355" s="19"/>
      <c r="AE355" s="19"/>
      <c r="AF355" s="19"/>
      <c r="AG355" s="19"/>
      <c r="AH355" s="19"/>
      <c r="AI355" s="1">
        <v>338</v>
      </c>
      <c r="AJ355" s="9">
        <f t="shared" si="97"/>
        <v>0</v>
      </c>
      <c r="AK355" s="9">
        <f t="shared" si="90"/>
        <v>0</v>
      </c>
      <c r="AL355" s="9">
        <f t="shared" si="98"/>
        <v>0</v>
      </c>
      <c r="AM355" s="9">
        <f t="shared" si="99"/>
        <v>0</v>
      </c>
      <c r="AN355" s="19"/>
      <c r="AO355" s="19"/>
      <c r="AP355" s="19"/>
      <c r="AQ355" s="19"/>
      <c r="AR355" s="19"/>
      <c r="AS355" s="19"/>
      <c r="AT355" s="19"/>
      <c r="AU355" s="19"/>
      <c r="AV355" s="1">
        <v>338</v>
      </c>
      <c r="AW355" s="9">
        <f t="shared" si="100"/>
        <v>0</v>
      </c>
      <c r="AX355" s="9">
        <f t="shared" si="91"/>
        <v>0</v>
      </c>
      <c r="AY355" s="9">
        <f t="shared" si="101"/>
        <v>0</v>
      </c>
      <c r="AZ355" s="9">
        <f t="shared" si="102"/>
        <v>0</v>
      </c>
      <c r="BA355" s="19"/>
      <c r="BB355" s="19"/>
      <c r="BC355" s="9">
        <f t="shared" si="103"/>
        <v>0</v>
      </c>
      <c r="BD355" s="9">
        <f t="shared" si="104"/>
        <v>0</v>
      </c>
    </row>
    <row r="356" spans="1:56">
      <c r="A356" s="3"/>
      <c r="B356" s="19"/>
      <c r="C356" s="19"/>
      <c r="D356" s="19"/>
      <c r="E356" s="19"/>
      <c r="F356" s="19"/>
      <c r="G356" s="19"/>
      <c r="H356" s="19"/>
      <c r="I356" s="1">
        <v>339</v>
      </c>
      <c r="J356" s="9">
        <f t="shared" si="92"/>
        <v>0</v>
      </c>
      <c r="K356" s="9">
        <f t="shared" si="93"/>
        <v>0</v>
      </c>
      <c r="L356" s="9">
        <f t="shared" si="105"/>
        <v>0</v>
      </c>
      <c r="M356" s="9">
        <f t="shared" si="94"/>
        <v>0</v>
      </c>
      <c r="N356" s="19"/>
      <c r="O356" s="19"/>
      <c r="P356" s="19"/>
      <c r="Q356" s="19"/>
      <c r="R356" s="19"/>
      <c r="S356" s="19"/>
      <c r="T356" s="19"/>
      <c r="U356" s="19"/>
      <c r="V356" s="1">
        <v>339</v>
      </c>
      <c r="W356" s="9">
        <f t="shared" si="106"/>
        <v>0</v>
      </c>
      <c r="X356" s="9">
        <f t="shared" si="95"/>
        <v>0</v>
      </c>
      <c r="Y356" s="9">
        <f t="shared" si="107"/>
        <v>0</v>
      </c>
      <c r="Z356" s="9">
        <f t="shared" si="96"/>
        <v>0</v>
      </c>
      <c r="AA356" s="19"/>
      <c r="AB356" s="19"/>
      <c r="AC356" s="19"/>
      <c r="AD356" s="19"/>
      <c r="AE356" s="19"/>
      <c r="AF356" s="19"/>
      <c r="AG356" s="19"/>
      <c r="AH356" s="19"/>
      <c r="AI356" s="1">
        <v>339</v>
      </c>
      <c r="AJ356" s="9">
        <f t="shared" si="97"/>
        <v>0</v>
      </c>
      <c r="AK356" s="9">
        <f t="shared" si="90"/>
        <v>0</v>
      </c>
      <c r="AL356" s="9">
        <f t="shared" si="98"/>
        <v>0</v>
      </c>
      <c r="AM356" s="9">
        <f t="shared" si="99"/>
        <v>0</v>
      </c>
      <c r="AN356" s="19"/>
      <c r="AO356" s="19"/>
      <c r="AP356" s="19"/>
      <c r="AQ356" s="19"/>
      <c r="AR356" s="19"/>
      <c r="AS356" s="19"/>
      <c r="AT356" s="19"/>
      <c r="AU356" s="19"/>
      <c r="AV356" s="1">
        <v>339</v>
      </c>
      <c r="AW356" s="9">
        <f t="shared" si="100"/>
        <v>0</v>
      </c>
      <c r="AX356" s="9">
        <f t="shared" si="91"/>
        <v>0</v>
      </c>
      <c r="AY356" s="9">
        <f t="shared" si="101"/>
        <v>0</v>
      </c>
      <c r="AZ356" s="9">
        <f t="shared" si="102"/>
        <v>0</v>
      </c>
      <c r="BA356" s="19"/>
      <c r="BB356" s="19"/>
      <c r="BC356" s="9">
        <f t="shared" si="103"/>
        <v>0</v>
      </c>
      <c r="BD356" s="9">
        <f t="shared" si="104"/>
        <v>0</v>
      </c>
    </row>
    <row r="357" spans="1:56">
      <c r="A357" s="3"/>
      <c r="B357" s="19"/>
      <c r="C357" s="19"/>
      <c r="D357" s="19"/>
      <c r="E357" s="19"/>
      <c r="F357" s="19"/>
      <c r="G357" s="19"/>
      <c r="H357" s="19"/>
      <c r="I357" s="1">
        <v>340</v>
      </c>
      <c r="J357" s="9">
        <f t="shared" si="92"/>
        <v>0</v>
      </c>
      <c r="K357" s="9">
        <f t="shared" si="93"/>
        <v>0</v>
      </c>
      <c r="L357" s="9">
        <f t="shared" si="105"/>
        <v>0</v>
      </c>
      <c r="M357" s="9">
        <f t="shared" si="94"/>
        <v>0</v>
      </c>
      <c r="N357" s="19"/>
      <c r="O357" s="19"/>
      <c r="P357" s="19"/>
      <c r="Q357" s="19"/>
      <c r="R357" s="19"/>
      <c r="S357" s="19"/>
      <c r="T357" s="19"/>
      <c r="U357" s="19"/>
      <c r="V357" s="1">
        <v>340</v>
      </c>
      <c r="W357" s="9">
        <f t="shared" si="106"/>
        <v>0</v>
      </c>
      <c r="X357" s="9">
        <f t="shared" si="95"/>
        <v>0</v>
      </c>
      <c r="Y357" s="9">
        <f t="shared" si="107"/>
        <v>0</v>
      </c>
      <c r="Z357" s="9">
        <f t="shared" si="96"/>
        <v>0</v>
      </c>
      <c r="AA357" s="19"/>
      <c r="AB357" s="19"/>
      <c r="AC357" s="19"/>
      <c r="AD357" s="19"/>
      <c r="AE357" s="19"/>
      <c r="AF357" s="19"/>
      <c r="AG357" s="19"/>
      <c r="AH357" s="19"/>
      <c r="AI357" s="1">
        <v>340</v>
      </c>
      <c r="AJ357" s="9">
        <f t="shared" si="97"/>
        <v>0</v>
      </c>
      <c r="AK357" s="9">
        <f t="shared" si="90"/>
        <v>0</v>
      </c>
      <c r="AL357" s="9">
        <f t="shared" si="98"/>
        <v>0</v>
      </c>
      <c r="AM357" s="9">
        <f t="shared" si="99"/>
        <v>0</v>
      </c>
      <c r="AN357" s="19"/>
      <c r="AO357" s="19"/>
      <c r="AP357" s="19"/>
      <c r="AQ357" s="19"/>
      <c r="AR357" s="19"/>
      <c r="AS357" s="19"/>
      <c r="AT357" s="19"/>
      <c r="AU357" s="19"/>
      <c r="AV357" s="1">
        <v>340</v>
      </c>
      <c r="AW357" s="9">
        <f t="shared" si="100"/>
        <v>0</v>
      </c>
      <c r="AX357" s="9">
        <f t="shared" si="91"/>
        <v>0</v>
      </c>
      <c r="AY357" s="9">
        <f t="shared" si="101"/>
        <v>0</v>
      </c>
      <c r="AZ357" s="9">
        <f t="shared" si="102"/>
        <v>0</v>
      </c>
      <c r="BA357" s="19"/>
      <c r="BB357" s="19"/>
      <c r="BC357" s="9">
        <f t="shared" si="103"/>
        <v>0</v>
      </c>
      <c r="BD357" s="9">
        <f t="shared" si="104"/>
        <v>0</v>
      </c>
    </row>
    <row r="358" spans="1:56">
      <c r="A358" s="3"/>
      <c r="B358" s="19"/>
      <c r="C358" s="19"/>
      <c r="D358" s="19"/>
      <c r="E358" s="19"/>
      <c r="F358" s="19"/>
      <c r="G358" s="19"/>
      <c r="H358" s="19"/>
      <c r="I358" s="1">
        <v>341</v>
      </c>
      <c r="J358" s="9">
        <f t="shared" si="92"/>
        <v>0</v>
      </c>
      <c r="K358" s="9">
        <f t="shared" si="93"/>
        <v>0</v>
      </c>
      <c r="L358" s="9">
        <f t="shared" si="105"/>
        <v>0</v>
      </c>
      <c r="M358" s="9">
        <f t="shared" si="94"/>
        <v>0</v>
      </c>
      <c r="N358" s="19"/>
      <c r="O358" s="19"/>
      <c r="P358" s="19"/>
      <c r="Q358" s="19"/>
      <c r="R358" s="19"/>
      <c r="S358" s="19"/>
      <c r="T358" s="19"/>
      <c r="U358" s="19"/>
      <c r="V358" s="1">
        <v>341</v>
      </c>
      <c r="W358" s="9">
        <f t="shared" si="106"/>
        <v>0</v>
      </c>
      <c r="X358" s="9">
        <f t="shared" si="95"/>
        <v>0</v>
      </c>
      <c r="Y358" s="9">
        <f t="shared" si="107"/>
        <v>0</v>
      </c>
      <c r="Z358" s="9">
        <f t="shared" si="96"/>
        <v>0</v>
      </c>
      <c r="AA358" s="19"/>
      <c r="AB358" s="19"/>
      <c r="AC358" s="19"/>
      <c r="AD358" s="19"/>
      <c r="AE358" s="19"/>
      <c r="AF358" s="19"/>
      <c r="AG358" s="19"/>
      <c r="AH358" s="19"/>
      <c r="AI358" s="1">
        <v>341</v>
      </c>
      <c r="AJ358" s="9">
        <f t="shared" si="97"/>
        <v>0</v>
      </c>
      <c r="AK358" s="9">
        <f t="shared" si="90"/>
        <v>0</v>
      </c>
      <c r="AL358" s="9">
        <f t="shared" si="98"/>
        <v>0</v>
      </c>
      <c r="AM358" s="9">
        <f t="shared" si="99"/>
        <v>0</v>
      </c>
      <c r="AN358" s="19"/>
      <c r="AO358" s="19"/>
      <c r="AP358" s="19"/>
      <c r="AQ358" s="19"/>
      <c r="AR358" s="19"/>
      <c r="AS358" s="19"/>
      <c r="AT358" s="19"/>
      <c r="AU358" s="19"/>
      <c r="AV358" s="1">
        <v>341</v>
      </c>
      <c r="AW358" s="9">
        <f t="shared" si="100"/>
        <v>0</v>
      </c>
      <c r="AX358" s="9">
        <f t="shared" si="91"/>
        <v>0</v>
      </c>
      <c r="AY358" s="9">
        <f t="shared" si="101"/>
        <v>0</v>
      </c>
      <c r="AZ358" s="9">
        <f t="shared" si="102"/>
        <v>0</v>
      </c>
      <c r="BA358" s="19"/>
      <c r="BB358" s="19"/>
      <c r="BC358" s="9">
        <f t="shared" si="103"/>
        <v>0</v>
      </c>
      <c r="BD358" s="9">
        <f t="shared" si="104"/>
        <v>0</v>
      </c>
    </row>
    <row r="359" spans="1:56">
      <c r="A359" s="3"/>
      <c r="B359" s="19"/>
      <c r="C359" s="19"/>
      <c r="D359" s="19"/>
      <c r="E359" s="19"/>
      <c r="F359" s="19"/>
      <c r="G359" s="19"/>
      <c r="H359" s="19"/>
      <c r="I359" s="1">
        <v>342</v>
      </c>
      <c r="J359" s="9">
        <f t="shared" si="92"/>
        <v>0</v>
      </c>
      <c r="K359" s="9">
        <f t="shared" si="93"/>
        <v>0</v>
      </c>
      <c r="L359" s="9">
        <f t="shared" si="105"/>
        <v>0</v>
      </c>
      <c r="M359" s="9">
        <f t="shared" si="94"/>
        <v>0</v>
      </c>
      <c r="N359" s="19"/>
      <c r="O359" s="19"/>
      <c r="P359" s="19"/>
      <c r="Q359" s="19"/>
      <c r="R359" s="19"/>
      <c r="S359" s="19"/>
      <c r="T359" s="19"/>
      <c r="U359" s="19"/>
      <c r="V359" s="1">
        <v>342</v>
      </c>
      <c r="W359" s="9">
        <f t="shared" si="106"/>
        <v>0</v>
      </c>
      <c r="X359" s="9">
        <f t="shared" si="95"/>
        <v>0</v>
      </c>
      <c r="Y359" s="9">
        <f t="shared" si="107"/>
        <v>0</v>
      </c>
      <c r="Z359" s="9">
        <f t="shared" si="96"/>
        <v>0</v>
      </c>
      <c r="AA359" s="19"/>
      <c r="AB359" s="19"/>
      <c r="AC359" s="19"/>
      <c r="AD359" s="19"/>
      <c r="AE359" s="19"/>
      <c r="AF359" s="19"/>
      <c r="AG359" s="19"/>
      <c r="AH359" s="19"/>
      <c r="AI359" s="1">
        <v>342</v>
      </c>
      <c r="AJ359" s="9">
        <f t="shared" si="97"/>
        <v>0</v>
      </c>
      <c r="AK359" s="9">
        <f t="shared" si="90"/>
        <v>0</v>
      </c>
      <c r="AL359" s="9">
        <f t="shared" si="98"/>
        <v>0</v>
      </c>
      <c r="AM359" s="9">
        <f t="shared" si="99"/>
        <v>0</v>
      </c>
      <c r="AN359" s="19"/>
      <c r="AO359" s="19"/>
      <c r="AP359" s="19"/>
      <c r="AQ359" s="19"/>
      <c r="AR359" s="19"/>
      <c r="AS359" s="19"/>
      <c r="AT359" s="19"/>
      <c r="AU359" s="19"/>
      <c r="AV359" s="1">
        <v>342</v>
      </c>
      <c r="AW359" s="9">
        <f t="shared" si="100"/>
        <v>0</v>
      </c>
      <c r="AX359" s="9">
        <f t="shared" si="91"/>
        <v>0</v>
      </c>
      <c r="AY359" s="9">
        <f t="shared" si="101"/>
        <v>0</v>
      </c>
      <c r="AZ359" s="9">
        <f t="shared" si="102"/>
        <v>0</v>
      </c>
      <c r="BA359" s="19"/>
      <c r="BB359" s="19"/>
      <c r="BC359" s="9">
        <f t="shared" si="103"/>
        <v>0</v>
      </c>
      <c r="BD359" s="9">
        <f t="shared" si="104"/>
        <v>0</v>
      </c>
    </row>
    <row r="360" spans="1:56">
      <c r="A360" s="3"/>
      <c r="B360" s="19"/>
      <c r="C360" s="19"/>
      <c r="D360" s="19"/>
      <c r="E360" s="19"/>
      <c r="F360" s="19"/>
      <c r="G360" s="19"/>
      <c r="H360" s="19"/>
      <c r="I360" s="1">
        <v>343</v>
      </c>
      <c r="J360" s="9">
        <f t="shared" si="92"/>
        <v>0</v>
      </c>
      <c r="K360" s="9">
        <f t="shared" si="93"/>
        <v>0</v>
      </c>
      <c r="L360" s="9">
        <f t="shared" si="105"/>
        <v>0</v>
      </c>
      <c r="M360" s="9">
        <f t="shared" si="94"/>
        <v>0</v>
      </c>
      <c r="N360" s="19"/>
      <c r="O360" s="19"/>
      <c r="P360" s="19"/>
      <c r="Q360" s="19"/>
      <c r="R360" s="19"/>
      <c r="S360" s="19"/>
      <c r="T360" s="19"/>
      <c r="U360" s="19"/>
      <c r="V360" s="1">
        <v>343</v>
      </c>
      <c r="W360" s="9">
        <f t="shared" si="106"/>
        <v>0</v>
      </c>
      <c r="X360" s="9">
        <f t="shared" si="95"/>
        <v>0</v>
      </c>
      <c r="Y360" s="9">
        <f t="shared" si="107"/>
        <v>0</v>
      </c>
      <c r="Z360" s="9">
        <f t="shared" si="96"/>
        <v>0</v>
      </c>
      <c r="AA360" s="19"/>
      <c r="AB360" s="19"/>
      <c r="AC360" s="19"/>
      <c r="AD360" s="19"/>
      <c r="AE360" s="19"/>
      <c r="AF360" s="19"/>
      <c r="AG360" s="19"/>
      <c r="AH360" s="19"/>
      <c r="AI360" s="1">
        <v>343</v>
      </c>
      <c r="AJ360" s="9">
        <f t="shared" si="97"/>
        <v>0</v>
      </c>
      <c r="AK360" s="9">
        <f t="shared" si="90"/>
        <v>0</v>
      </c>
      <c r="AL360" s="9">
        <f t="shared" si="98"/>
        <v>0</v>
      </c>
      <c r="AM360" s="9">
        <f t="shared" si="99"/>
        <v>0</v>
      </c>
      <c r="AN360" s="19"/>
      <c r="AO360" s="19"/>
      <c r="AP360" s="19"/>
      <c r="AQ360" s="19"/>
      <c r="AR360" s="19"/>
      <c r="AS360" s="19"/>
      <c r="AT360" s="19"/>
      <c r="AU360" s="19"/>
      <c r="AV360" s="1">
        <v>343</v>
      </c>
      <c r="AW360" s="9">
        <f t="shared" si="100"/>
        <v>0</v>
      </c>
      <c r="AX360" s="9">
        <f t="shared" si="91"/>
        <v>0</v>
      </c>
      <c r="AY360" s="9">
        <f t="shared" si="101"/>
        <v>0</v>
      </c>
      <c r="AZ360" s="9">
        <f t="shared" si="102"/>
        <v>0</v>
      </c>
      <c r="BA360" s="19"/>
      <c r="BB360" s="19"/>
      <c r="BC360" s="9">
        <f t="shared" si="103"/>
        <v>0</v>
      </c>
      <c r="BD360" s="9">
        <f t="shared" si="104"/>
        <v>0</v>
      </c>
    </row>
    <row r="361" spans="1:56">
      <c r="A361" s="3"/>
      <c r="B361" s="19"/>
      <c r="C361" s="19"/>
      <c r="D361" s="19"/>
      <c r="E361" s="19"/>
      <c r="F361" s="19"/>
      <c r="G361" s="19"/>
      <c r="H361" s="19"/>
      <c r="I361" s="1">
        <v>344</v>
      </c>
      <c r="J361" s="9">
        <f t="shared" si="92"/>
        <v>0</v>
      </c>
      <c r="K361" s="9">
        <f t="shared" si="93"/>
        <v>0</v>
      </c>
      <c r="L361" s="9">
        <f t="shared" si="105"/>
        <v>0</v>
      </c>
      <c r="M361" s="9">
        <f t="shared" si="94"/>
        <v>0</v>
      </c>
      <c r="N361" s="19"/>
      <c r="O361" s="19"/>
      <c r="P361" s="19"/>
      <c r="Q361" s="19"/>
      <c r="R361" s="19"/>
      <c r="S361" s="19"/>
      <c r="T361" s="19"/>
      <c r="U361" s="19"/>
      <c r="V361" s="1">
        <v>344</v>
      </c>
      <c r="W361" s="9">
        <f t="shared" si="106"/>
        <v>0</v>
      </c>
      <c r="X361" s="9">
        <f t="shared" si="95"/>
        <v>0</v>
      </c>
      <c r="Y361" s="9">
        <f t="shared" si="107"/>
        <v>0</v>
      </c>
      <c r="Z361" s="9">
        <f t="shared" si="96"/>
        <v>0</v>
      </c>
      <c r="AA361" s="19"/>
      <c r="AB361" s="19"/>
      <c r="AC361" s="19"/>
      <c r="AD361" s="19"/>
      <c r="AE361" s="19"/>
      <c r="AF361" s="19"/>
      <c r="AG361" s="19"/>
      <c r="AH361" s="19"/>
      <c r="AI361" s="1">
        <v>344</v>
      </c>
      <c r="AJ361" s="9">
        <f t="shared" si="97"/>
        <v>0</v>
      </c>
      <c r="AK361" s="9">
        <f t="shared" si="90"/>
        <v>0</v>
      </c>
      <c r="AL361" s="9">
        <f t="shared" si="98"/>
        <v>0</v>
      </c>
      <c r="AM361" s="9">
        <f t="shared" si="99"/>
        <v>0</v>
      </c>
      <c r="AN361" s="19"/>
      <c r="AO361" s="19"/>
      <c r="AP361" s="19"/>
      <c r="AQ361" s="19"/>
      <c r="AR361" s="19"/>
      <c r="AS361" s="19"/>
      <c r="AT361" s="19"/>
      <c r="AU361" s="19"/>
      <c r="AV361" s="1">
        <v>344</v>
      </c>
      <c r="AW361" s="9">
        <f t="shared" si="100"/>
        <v>0</v>
      </c>
      <c r="AX361" s="9">
        <f t="shared" si="91"/>
        <v>0</v>
      </c>
      <c r="AY361" s="9">
        <f t="shared" si="101"/>
        <v>0</v>
      </c>
      <c r="AZ361" s="9">
        <f t="shared" si="102"/>
        <v>0</v>
      </c>
      <c r="BA361" s="19"/>
      <c r="BB361" s="19"/>
      <c r="BC361" s="9">
        <f t="shared" si="103"/>
        <v>0</v>
      </c>
      <c r="BD361" s="9">
        <f t="shared" si="104"/>
        <v>0</v>
      </c>
    </row>
    <row r="362" spans="1:56">
      <c r="A362" s="3"/>
      <c r="B362" s="19"/>
      <c r="C362" s="19"/>
      <c r="D362" s="19"/>
      <c r="E362" s="19"/>
      <c r="F362" s="19"/>
      <c r="G362" s="19"/>
      <c r="H362" s="19"/>
      <c r="I362" s="1">
        <v>345</v>
      </c>
      <c r="J362" s="9">
        <f t="shared" si="92"/>
        <v>0</v>
      </c>
      <c r="K362" s="9">
        <f t="shared" si="93"/>
        <v>0</v>
      </c>
      <c r="L362" s="9">
        <f t="shared" si="105"/>
        <v>0</v>
      </c>
      <c r="M362" s="9">
        <f t="shared" si="94"/>
        <v>0</v>
      </c>
      <c r="N362" s="19"/>
      <c r="O362" s="19"/>
      <c r="P362" s="19"/>
      <c r="Q362" s="19"/>
      <c r="R362" s="19"/>
      <c r="S362" s="19"/>
      <c r="T362" s="19"/>
      <c r="U362" s="19"/>
      <c r="V362" s="1">
        <v>345</v>
      </c>
      <c r="W362" s="9">
        <f t="shared" si="106"/>
        <v>0</v>
      </c>
      <c r="X362" s="9">
        <f t="shared" si="95"/>
        <v>0</v>
      </c>
      <c r="Y362" s="9">
        <f t="shared" si="107"/>
        <v>0</v>
      </c>
      <c r="Z362" s="9">
        <f t="shared" si="96"/>
        <v>0</v>
      </c>
      <c r="AA362" s="19"/>
      <c r="AB362" s="19"/>
      <c r="AC362" s="19"/>
      <c r="AD362" s="19"/>
      <c r="AE362" s="19"/>
      <c r="AF362" s="19"/>
      <c r="AG362" s="19"/>
      <c r="AH362" s="19"/>
      <c r="AI362" s="1">
        <v>345</v>
      </c>
      <c r="AJ362" s="9">
        <f t="shared" si="97"/>
        <v>0</v>
      </c>
      <c r="AK362" s="9">
        <f t="shared" si="90"/>
        <v>0</v>
      </c>
      <c r="AL362" s="9">
        <f t="shared" si="98"/>
        <v>0</v>
      </c>
      <c r="AM362" s="9">
        <f t="shared" si="99"/>
        <v>0</v>
      </c>
      <c r="AN362" s="19"/>
      <c r="AO362" s="19"/>
      <c r="AP362" s="19"/>
      <c r="AQ362" s="19"/>
      <c r="AR362" s="19"/>
      <c r="AS362" s="19"/>
      <c r="AT362" s="19"/>
      <c r="AU362" s="19"/>
      <c r="AV362" s="1">
        <v>345</v>
      </c>
      <c r="AW362" s="9">
        <f t="shared" si="100"/>
        <v>0</v>
      </c>
      <c r="AX362" s="9">
        <f t="shared" si="91"/>
        <v>0</v>
      </c>
      <c r="AY362" s="9">
        <f t="shared" si="101"/>
        <v>0</v>
      </c>
      <c r="AZ362" s="9">
        <f t="shared" si="102"/>
        <v>0</v>
      </c>
      <c r="BA362" s="19"/>
      <c r="BB362" s="19"/>
      <c r="BC362" s="9">
        <f t="shared" si="103"/>
        <v>0</v>
      </c>
      <c r="BD362" s="9">
        <f t="shared" si="104"/>
        <v>0</v>
      </c>
    </row>
    <row r="363" spans="1:56">
      <c r="A363" s="3"/>
      <c r="B363" s="19"/>
      <c r="C363" s="19"/>
      <c r="D363" s="19"/>
      <c r="E363" s="19"/>
      <c r="F363" s="19"/>
      <c r="G363" s="19"/>
      <c r="H363" s="19"/>
      <c r="I363" s="1">
        <v>346</v>
      </c>
      <c r="J363" s="9">
        <f t="shared" si="92"/>
        <v>0</v>
      </c>
      <c r="K363" s="9">
        <f t="shared" si="93"/>
        <v>0</v>
      </c>
      <c r="L363" s="9">
        <f t="shared" si="105"/>
        <v>0</v>
      </c>
      <c r="M363" s="9">
        <f t="shared" si="94"/>
        <v>0</v>
      </c>
      <c r="N363" s="19"/>
      <c r="O363" s="19"/>
      <c r="P363" s="19"/>
      <c r="Q363" s="19"/>
      <c r="R363" s="19"/>
      <c r="S363" s="19"/>
      <c r="T363" s="19"/>
      <c r="U363" s="19"/>
      <c r="V363" s="1">
        <v>346</v>
      </c>
      <c r="W363" s="9">
        <f t="shared" si="106"/>
        <v>0</v>
      </c>
      <c r="X363" s="9">
        <f t="shared" si="95"/>
        <v>0</v>
      </c>
      <c r="Y363" s="9">
        <f t="shared" si="107"/>
        <v>0</v>
      </c>
      <c r="Z363" s="9">
        <f t="shared" si="96"/>
        <v>0</v>
      </c>
      <c r="AA363" s="19"/>
      <c r="AB363" s="19"/>
      <c r="AC363" s="19"/>
      <c r="AD363" s="19"/>
      <c r="AE363" s="19"/>
      <c r="AF363" s="19"/>
      <c r="AG363" s="19"/>
      <c r="AH363" s="19"/>
      <c r="AI363" s="1">
        <v>346</v>
      </c>
      <c r="AJ363" s="9">
        <f t="shared" si="97"/>
        <v>0</v>
      </c>
      <c r="AK363" s="9">
        <f t="shared" si="90"/>
        <v>0</v>
      </c>
      <c r="AL363" s="9">
        <f t="shared" si="98"/>
        <v>0</v>
      </c>
      <c r="AM363" s="9">
        <f t="shared" si="99"/>
        <v>0</v>
      </c>
      <c r="AN363" s="19"/>
      <c r="AO363" s="19"/>
      <c r="AP363" s="19"/>
      <c r="AQ363" s="19"/>
      <c r="AR363" s="19"/>
      <c r="AS363" s="19"/>
      <c r="AT363" s="19"/>
      <c r="AU363" s="19"/>
      <c r="AV363" s="1">
        <v>346</v>
      </c>
      <c r="AW363" s="9">
        <f t="shared" si="100"/>
        <v>0</v>
      </c>
      <c r="AX363" s="9">
        <f t="shared" si="91"/>
        <v>0</v>
      </c>
      <c r="AY363" s="9">
        <f t="shared" si="101"/>
        <v>0</v>
      </c>
      <c r="AZ363" s="9">
        <f t="shared" si="102"/>
        <v>0</v>
      </c>
      <c r="BA363" s="19"/>
      <c r="BB363" s="19"/>
      <c r="BC363" s="9">
        <f t="shared" si="103"/>
        <v>0</v>
      </c>
      <c r="BD363" s="9">
        <f t="shared" si="104"/>
        <v>0</v>
      </c>
    </row>
    <row r="364" spans="1:56">
      <c r="A364" s="3"/>
      <c r="B364" s="19"/>
      <c r="C364" s="19"/>
      <c r="D364" s="19"/>
      <c r="E364" s="19"/>
      <c r="F364" s="19"/>
      <c r="G364" s="19"/>
      <c r="H364" s="19"/>
      <c r="I364" s="1">
        <v>347</v>
      </c>
      <c r="J364" s="9">
        <f t="shared" si="92"/>
        <v>0</v>
      </c>
      <c r="K364" s="9">
        <f t="shared" si="93"/>
        <v>0</v>
      </c>
      <c r="L364" s="9">
        <f t="shared" si="105"/>
        <v>0</v>
      </c>
      <c r="M364" s="9">
        <f t="shared" si="94"/>
        <v>0</v>
      </c>
      <c r="N364" s="19"/>
      <c r="O364" s="19"/>
      <c r="P364" s="19"/>
      <c r="Q364" s="19"/>
      <c r="R364" s="19"/>
      <c r="S364" s="19"/>
      <c r="T364" s="19"/>
      <c r="U364" s="19"/>
      <c r="V364" s="1">
        <v>347</v>
      </c>
      <c r="W364" s="9">
        <f t="shared" si="106"/>
        <v>0</v>
      </c>
      <c r="X364" s="9">
        <f t="shared" si="95"/>
        <v>0</v>
      </c>
      <c r="Y364" s="9">
        <f t="shared" si="107"/>
        <v>0</v>
      </c>
      <c r="Z364" s="9">
        <f t="shared" si="96"/>
        <v>0</v>
      </c>
      <c r="AA364" s="19"/>
      <c r="AB364" s="19"/>
      <c r="AC364" s="19"/>
      <c r="AD364" s="19"/>
      <c r="AE364" s="19"/>
      <c r="AF364" s="19"/>
      <c r="AG364" s="19"/>
      <c r="AH364" s="19"/>
      <c r="AI364" s="1">
        <v>347</v>
      </c>
      <c r="AJ364" s="9">
        <f t="shared" si="97"/>
        <v>0</v>
      </c>
      <c r="AK364" s="9">
        <f t="shared" si="90"/>
        <v>0</v>
      </c>
      <c r="AL364" s="9">
        <f t="shared" si="98"/>
        <v>0</v>
      </c>
      <c r="AM364" s="9">
        <f t="shared" si="99"/>
        <v>0</v>
      </c>
      <c r="AN364" s="19"/>
      <c r="AO364" s="19"/>
      <c r="AP364" s="19"/>
      <c r="AQ364" s="19"/>
      <c r="AR364" s="19"/>
      <c r="AS364" s="19"/>
      <c r="AT364" s="19"/>
      <c r="AU364" s="19"/>
      <c r="AV364" s="1">
        <v>347</v>
      </c>
      <c r="AW364" s="9">
        <f t="shared" si="100"/>
        <v>0</v>
      </c>
      <c r="AX364" s="9">
        <f t="shared" si="91"/>
        <v>0</v>
      </c>
      <c r="AY364" s="9">
        <f t="shared" si="101"/>
        <v>0</v>
      </c>
      <c r="AZ364" s="9">
        <f t="shared" si="102"/>
        <v>0</v>
      </c>
      <c r="BA364" s="19"/>
      <c r="BB364" s="19"/>
      <c r="BC364" s="9">
        <f t="shared" si="103"/>
        <v>0</v>
      </c>
      <c r="BD364" s="9">
        <f t="shared" si="104"/>
        <v>0</v>
      </c>
    </row>
    <row r="365" spans="1:56">
      <c r="A365" s="3"/>
      <c r="B365" s="19"/>
      <c r="C365" s="19"/>
      <c r="D365" s="19"/>
      <c r="E365" s="19"/>
      <c r="F365" s="19"/>
      <c r="G365" s="19"/>
      <c r="H365" s="19"/>
      <c r="I365" s="1">
        <v>348</v>
      </c>
      <c r="J365" s="9">
        <f t="shared" si="92"/>
        <v>0</v>
      </c>
      <c r="K365" s="9">
        <f t="shared" si="93"/>
        <v>0</v>
      </c>
      <c r="L365" s="9">
        <f t="shared" si="105"/>
        <v>0</v>
      </c>
      <c r="M365" s="9">
        <f t="shared" si="94"/>
        <v>0</v>
      </c>
      <c r="N365" s="19"/>
      <c r="O365" s="19"/>
      <c r="P365" s="19"/>
      <c r="Q365" s="19"/>
      <c r="R365" s="19"/>
      <c r="S365" s="19"/>
      <c r="T365" s="19"/>
      <c r="U365" s="19"/>
      <c r="V365" s="1">
        <v>348</v>
      </c>
      <c r="W365" s="9">
        <f t="shared" si="106"/>
        <v>0</v>
      </c>
      <c r="X365" s="9">
        <f t="shared" si="95"/>
        <v>0</v>
      </c>
      <c r="Y365" s="9">
        <f t="shared" si="107"/>
        <v>0</v>
      </c>
      <c r="Z365" s="9">
        <f t="shared" si="96"/>
        <v>0</v>
      </c>
      <c r="AA365" s="19"/>
      <c r="AB365" s="19"/>
      <c r="AC365" s="19"/>
      <c r="AD365" s="19"/>
      <c r="AE365" s="19"/>
      <c r="AF365" s="19"/>
      <c r="AG365" s="19"/>
      <c r="AH365" s="19"/>
      <c r="AI365" s="1">
        <v>348</v>
      </c>
      <c r="AJ365" s="9">
        <f t="shared" si="97"/>
        <v>0</v>
      </c>
      <c r="AK365" s="9">
        <f t="shared" si="90"/>
        <v>0</v>
      </c>
      <c r="AL365" s="9">
        <f t="shared" si="98"/>
        <v>0</v>
      </c>
      <c r="AM365" s="9">
        <f t="shared" si="99"/>
        <v>0</v>
      </c>
      <c r="AN365" s="19"/>
      <c r="AO365" s="19"/>
      <c r="AP365" s="19"/>
      <c r="AQ365" s="19"/>
      <c r="AR365" s="19"/>
      <c r="AS365" s="19"/>
      <c r="AT365" s="19"/>
      <c r="AU365" s="19"/>
      <c r="AV365" s="1">
        <v>348</v>
      </c>
      <c r="AW365" s="9">
        <f t="shared" si="100"/>
        <v>0</v>
      </c>
      <c r="AX365" s="9">
        <f t="shared" si="91"/>
        <v>0</v>
      </c>
      <c r="AY365" s="9">
        <f t="shared" si="101"/>
        <v>0</v>
      </c>
      <c r="AZ365" s="9">
        <f t="shared" si="102"/>
        <v>0</v>
      </c>
      <c r="BA365" s="19"/>
      <c r="BB365" s="19"/>
      <c r="BC365" s="9">
        <f t="shared" si="103"/>
        <v>0</v>
      </c>
      <c r="BD365" s="9">
        <f t="shared" si="104"/>
        <v>0</v>
      </c>
    </row>
    <row r="366" spans="1:56">
      <c r="A366" s="3"/>
      <c r="B366" s="19"/>
      <c r="C366" s="19"/>
      <c r="D366" s="19"/>
      <c r="E366" s="19"/>
      <c r="F366" s="19"/>
      <c r="G366" s="19"/>
      <c r="H366" s="19"/>
      <c r="I366" s="1">
        <v>349</v>
      </c>
      <c r="J366" s="9">
        <f t="shared" si="92"/>
        <v>0</v>
      </c>
      <c r="K366" s="9">
        <f t="shared" si="93"/>
        <v>0</v>
      </c>
      <c r="L366" s="9">
        <f t="shared" si="105"/>
        <v>0</v>
      </c>
      <c r="M366" s="9">
        <f t="shared" si="94"/>
        <v>0</v>
      </c>
      <c r="N366" s="19"/>
      <c r="O366" s="19"/>
      <c r="P366" s="19"/>
      <c r="Q366" s="19"/>
      <c r="R366" s="19"/>
      <c r="S366" s="19"/>
      <c r="T366" s="19"/>
      <c r="U366" s="19"/>
      <c r="V366" s="1">
        <v>349</v>
      </c>
      <c r="W366" s="9">
        <f t="shared" si="106"/>
        <v>0</v>
      </c>
      <c r="X366" s="9">
        <f t="shared" si="95"/>
        <v>0</v>
      </c>
      <c r="Y366" s="9">
        <f t="shared" si="107"/>
        <v>0</v>
      </c>
      <c r="Z366" s="9">
        <f t="shared" si="96"/>
        <v>0</v>
      </c>
      <c r="AA366" s="19"/>
      <c r="AB366" s="19"/>
      <c r="AC366" s="19"/>
      <c r="AD366" s="19"/>
      <c r="AE366" s="19"/>
      <c r="AF366" s="19"/>
      <c r="AG366" s="19"/>
      <c r="AH366" s="19"/>
      <c r="AI366" s="1">
        <v>349</v>
      </c>
      <c r="AJ366" s="9">
        <f t="shared" si="97"/>
        <v>0</v>
      </c>
      <c r="AK366" s="9">
        <f t="shared" si="90"/>
        <v>0</v>
      </c>
      <c r="AL366" s="9">
        <f t="shared" si="98"/>
        <v>0</v>
      </c>
      <c r="AM366" s="9">
        <f t="shared" si="99"/>
        <v>0</v>
      </c>
      <c r="AN366" s="19"/>
      <c r="AO366" s="19"/>
      <c r="AP366" s="19"/>
      <c r="AQ366" s="19"/>
      <c r="AR366" s="19"/>
      <c r="AS366" s="19"/>
      <c r="AT366" s="19"/>
      <c r="AU366" s="19"/>
      <c r="AV366" s="1">
        <v>349</v>
      </c>
      <c r="AW366" s="9">
        <f t="shared" si="100"/>
        <v>0</v>
      </c>
      <c r="AX366" s="9">
        <f t="shared" si="91"/>
        <v>0</v>
      </c>
      <c r="AY366" s="9">
        <f t="shared" si="101"/>
        <v>0</v>
      </c>
      <c r="AZ366" s="9">
        <f t="shared" si="102"/>
        <v>0</v>
      </c>
      <c r="BA366" s="19"/>
      <c r="BB366" s="19"/>
      <c r="BC366" s="9">
        <f t="shared" si="103"/>
        <v>0</v>
      </c>
      <c r="BD366" s="9">
        <f t="shared" si="104"/>
        <v>0</v>
      </c>
    </row>
    <row r="367" spans="1:56">
      <c r="A367" s="3"/>
      <c r="B367" s="19"/>
      <c r="C367" s="19"/>
      <c r="D367" s="19"/>
      <c r="E367" s="19"/>
      <c r="F367" s="19"/>
      <c r="G367" s="19"/>
      <c r="H367" s="19"/>
      <c r="I367" s="1">
        <v>350</v>
      </c>
      <c r="J367" s="9">
        <f t="shared" si="92"/>
        <v>0</v>
      </c>
      <c r="K367" s="9">
        <f t="shared" si="93"/>
        <v>0</v>
      </c>
      <c r="L367" s="9">
        <f t="shared" si="105"/>
        <v>0</v>
      </c>
      <c r="M367" s="9">
        <f t="shared" si="94"/>
        <v>0</v>
      </c>
      <c r="N367" s="19"/>
      <c r="O367" s="19"/>
      <c r="P367" s="19"/>
      <c r="Q367" s="19"/>
      <c r="R367" s="19"/>
      <c r="S367" s="19"/>
      <c r="T367" s="19"/>
      <c r="U367" s="19"/>
      <c r="V367" s="1">
        <v>350</v>
      </c>
      <c r="W367" s="9">
        <f t="shared" si="106"/>
        <v>0</v>
      </c>
      <c r="X367" s="9">
        <f t="shared" si="95"/>
        <v>0</v>
      </c>
      <c r="Y367" s="9">
        <f t="shared" si="107"/>
        <v>0</v>
      </c>
      <c r="Z367" s="9">
        <f t="shared" si="96"/>
        <v>0</v>
      </c>
      <c r="AA367" s="19"/>
      <c r="AB367" s="19"/>
      <c r="AC367" s="19"/>
      <c r="AD367" s="19"/>
      <c r="AE367" s="19"/>
      <c r="AF367" s="19"/>
      <c r="AG367" s="19"/>
      <c r="AH367" s="19"/>
      <c r="AI367" s="1">
        <v>350</v>
      </c>
      <c r="AJ367" s="9">
        <f t="shared" si="97"/>
        <v>0</v>
      </c>
      <c r="AK367" s="9">
        <f t="shared" si="90"/>
        <v>0</v>
      </c>
      <c r="AL367" s="9">
        <f t="shared" si="98"/>
        <v>0</v>
      </c>
      <c r="AM367" s="9">
        <f t="shared" si="99"/>
        <v>0</v>
      </c>
      <c r="AN367" s="19"/>
      <c r="AO367" s="19"/>
      <c r="AP367" s="19"/>
      <c r="AQ367" s="19"/>
      <c r="AR367" s="19"/>
      <c r="AS367" s="19"/>
      <c r="AT367" s="19"/>
      <c r="AU367" s="19"/>
      <c r="AV367" s="1">
        <v>350</v>
      </c>
      <c r="AW367" s="9">
        <f t="shared" si="100"/>
        <v>0</v>
      </c>
      <c r="AX367" s="9">
        <f t="shared" si="91"/>
        <v>0</v>
      </c>
      <c r="AY367" s="9">
        <f t="shared" si="101"/>
        <v>0</v>
      </c>
      <c r="AZ367" s="9">
        <f t="shared" si="102"/>
        <v>0</v>
      </c>
      <c r="BA367" s="19"/>
      <c r="BB367" s="19"/>
      <c r="BC367" s="9">
        <f t="shared" si="103"/>
        <v>0</v>
      </c>
      <c r="BD367" s="9">
        <f t="shared" si="104"/>
        <v>0</v>
      </c>
    </row>
    <row r="368" spans="1:56">
      <c r="A368" s="3"/>
      <c r="B368" s="19"/>
      <c r="C368" s="19"/>
      <c r="D368" s="19"/>
      <c r="E368" s="19"/>
      <c r="F368" s="19"/>
      <c r="G368" s="19"/>
      <c r="H368" s="19"/>
      <c r="I368" s="1">
        <v>351</v>
      </c>
      <c r="J368" s="9">
        <f t="shared" si="92"/>
        <v>0</v>
      </c>
      <c r="K368" s="9">
        <f t="shared" si="93"/>
        <v>0</v>
      </c>
      <c r="L368" s="9">
        <f t="shared" si="105"/>
        <v>0</v>
      </c>
      <c r="M368" s="9">
        <f t="shared" si="94"/>
        <v>0</v>
      </c>
      <c r="N368" s="19"/>
      <c r="O368" s="19"/>
      <c r="P368" s="19"/>
      <c r="Q368" s="19"/>
      <c r="R368" s="19"/>
      <c r="S368" s="19"/>
      <c r="T368" s="19"/>
      <c r="U368" s="19"/>
      <c r="V368" s="1">
        <v>351</v>
      </c>
      <c r="W368" s="9">
        <f t="shared" si="106"/>
        <v>0</v>
      </c>
      <c r="X368" s="9">
        <f t="shared" si="95"/>
        <v>0</v>
      </c>
      <c r="Y368" s="9">
        <f t="shared" si="107"/>
        <v>0</v>
      </c>
      <c r="Z368" s="9">
        <f t="shared" si="96"/>
        <v>0</v>
      </c>
      <c r="AA368" s="19"/>
      <c r="AB368" s="19"/>
      <c r="AC368" s="19"/>
      <c r="AD368" s="19"/>
      <c r="AE368" s="19"/>
      <c r="AF368" s="19"/>
      <c r="AG368" s="19"/>
      <c r="AH368" s="19"/>
      <c r="AI368" s="1">
        <v>351</v>
      </c>
      <c r="AJ368" s="9">
        <f t="shared" si="97"/>
        <v>0</v>
      </c>
      <c r="AK368" s="9">
        <f t="shared" si="90"/>
        <v>0</v>
      </c>
      <c r="AL368" s="9">
        <f t="shared" si="98"/>
        <v>0</v>
      </c>
      <c r="AM368" s="9">
        <f t="shared" si="99"/>
        <v>0</v>
      </c>
      <c r="AN368" s="19"/>
      <c r="AO368" s="19"/>
      <c r="AP368" s="19"/>
      <c r="AQ368" s="19"/>
      <c r="AR368" s="19"/>
      <c r="AS368" s="19"/>
      <c r="AT368" s="19"/>
      <c r="AU368" s="19"/>
      <c r="AV368" s="1">
        <v>351</v>
      </c>
      <c r="AW368" s="9">
        <f t="shared" si="100"/>
        <v>0</v>
      </c>
      <c r="AX368" s="9">
        <f t="shared" si="91"/>
        <v>0</v>
      </c>
      <c r="AY368" s="9">
        <f t="shared" si="101"/>
        <v>0</v>
      </c>
      <c r="AZ368" s="9">
        <f t="shared" si="102"/>
        <v>0</v>
      </c>
      <c r="BA368" s="19"/>
      <c r="BB368" s="19"/>
      <c r="BC368" s="9">
        <f t="shared" si="103"/>
        <v>0</v>
      </c>
      <c r="BD368" s="9">
        <f t="shared" si="104"/>
        <v>0</v>
      </c>
    </row>
    <row r="369" spans="1:56">
      <c r="A369" s="3"/>
      <c r="B369" s="19"/>
      <c r="C369" s="19"/>
      <c r="D369" s="19"/>
      <c r="E369" s="19"/>
      <c r="F369" s="19"/>
      <c r="G369" s="19"/>
      <c r="H369" s="19"/>
      <c r="I369" s="1">
        <v>352</v>
      </c>
      <c r="J369" s="9">
        <f t="shared" si="92"/>
        <v>0</v>
      </c>
      <c r="K369" s="9">
        <f t="shared" si="93"/>
        <v>0</v>
      </c>
      <c r="L369" s="9">
        <f t="shared" si="105"/>
        <v>0</v>
      </c>
      <c r="M369" s="9">
        <f t="shared" si="94"/>
        <v>0</v>
      </c>
      <c r="N369" s="19"/>
      <c r="O369" s="19"/>
      <c r="P369" s="19"/>
      <c r="Q369" s="19"/>
      <c r="R369" s="19"/>
      <c r="S369" s="19"/>
      <c r="T369" s="19"/>
      <c r="U369" s="19"/>
      <c r="V369" s="1">
        <v>352</v>
      </c>
      <c r="W369" s="9">
        <f t="shared" si="106"/>
        <v>0</v>
      </c>
      <c r="X369" s="9">
        <f t="shared" si="95"/>
        <v>0</v>
      </c>
      <c r="Y369" s="9">
        <f t="shared" si="107"/>
        <v>0</v>
      </c>
      <c r="Z369" s="9">
        <f t="shared" si="96"/>
        <v>0</v>
      </c>
      <c r="AA369" s="19"/>
      <c r="AB369" s="19"/>
      <c r="AC369" s="19"/>
      <c r="AD369" s="19"/>
      <c r="AE369" s="19"/>
      <c r="AF369" s="19"/>
      <c r="AG369" s="19"/>
      <c r="AH369" s="19"/>
      <c r="AI369" s="1">
        <v>352</v>
      </c>
      <c r="AJ369" s="9">
        <f t="shared" si="97"/>
        <v>0</v>
      </c>
      <c r="AK369" s="9">
        <f t="shared" si="90"/>
        <v>0</v>
      </c>
      <c r="AL369" s="9">
        <f t="shared" si="98"/>
        <v>0</v>
      </c>
      <c r="AM369" s="9">
        <f t="shared" si="99"/>
        <v>0</v>
      </c>
      <c r="AN369" s="19"/>
      <c r="AO369" s="19"/>
      <c r="AP369" s="19"/>
      <c r="AQ369" s="19"/>
      <c r="AR369" s="19"/>
      <c r="AS369" s="19"/>
      <c r="AT369" s="19"/>
      <c r="AU369" s="19"/>
      <c r="AV369" s="1">
        <v>352</v>
      </c>
      <c r="AW369" s="9">
        <f t="shared" si="100"/>
        <v>0</v>
      </c>
      <c r="AX369" s="9">
        <f t="shared" si="91"/>
        <v>0</v>
      </c>
      <c r="AY369" s="9">
        <f t="shared" si="101"/>
        <v>0</v>
      </c>
      <c r="AZ369" s="9">
        <f t="shared" si="102"/>
        <v>0</v>
      </c>
      <c r="BA369" s="19"/>
      <c r="BB369" s="19"/>
      <c r="BC369" s="9">
        <f t="shared" si="103"/>
        <v>0</v>
      </c>
      <c r="BD369" s="9">
        <f t="shared" si="104"/>
        <v>0</v>
      </c>
    </row>
    <row r="370" spans="1:56">
      <c r="A370" s="3"/>
      <c r="B370" s="19"/>
      <c r="C370" s="19"/>
      <c r="D370" s="19"/>
      <c r="E370" s="19"/>
      <c r="F370" s="19"/>
      <c r="G370" s="19"/>
      <c r="H370" s="19"/>
      <c r="I370" s="1">
        <v>353</v>
      </c>
      <c r="J370" s="9">
        <f t="shared" si="92"/>
        <v>0</v>
      </c>
      <c r="K370" s="9">
        <f t="shared" si="93"/>
        <v>0</v>
      </c>
      <c r="L370" s="9">
        <f t="shared" si="105"/>
        <v>0</v>
      </c>
      <c r="M370" s="9">
        <f t="shared" si="94"/>
        <v>0</v>
      </c>
      <c r="N370" s="19"/>
      <c r="O370" s="19"/>
      <c r="P370" s="19"/>
      <c r="Q370" s="19"/>
      <c r="R370" s="19"/>
      <c r="S370" s="19"/>
      <c r="T370" s="19"/>
      <c r="U370" s="19"/>
      <c r="V370" s="1">
        <v>353</v>
      </c>
      <c r="W370" s="9">
        <f t="shared" si="106"/>
        <v>0</v>
      </c>
      <c r="X370" s="9">
        <f t="shared" si="95"/>
        <v>0</v>
      </c>
      <c r="Y370" s="9">
        <f t="shared" si="107"/>
        <v>0</v>
      </c>
      <c r="Z370" s="9">
        <f t="shared" si="96"/>
        <v>0</v>
      </c>
      <c r="AA370" s="19"/>
      <c r="AB370" s="19"/>
      <c r="AC370" s="19"/>
      <c r="AD370" s="19"/>
      <c r="AE370" s="19"/>
      <c r="AF370" s="19"/>
      <c r="AG370" s="19"/>
      <c r="AH370" s="19"/>
      <c r="AI370" s="1">
        <v>353</v>
      </c>
      <c r="AJ370" s="9">
        <f t="shared" si="97"/>
        <v>0</v>
      </c>
      <c r="AK370" s="9">
        <f t="shared" si="90"/>
        <v>0</v>
      </c>
      <c r="AL370" s="9">
        <f t="shared" si="98"/>
        <v>0</v>
      </c>
      <c r="AM370" s="9">
        <f t="shared" si="99"/>
        <v>0</v>
      </c>
      <c r="AN370" s="19"/>
      <c r="AO370" s="19"/>
      <c r="AP370" s="19"/>
      <c r="AQ370" s="19"/>
      <c r="AR370" s="19"/>
      <c r="AS370" s="19"/>
      <c r="AT370" s="19"/>
      <c r="AU370" s="19"/>
      <c r="AV370" s="1">
        <v>353</v>
      </c>
      <c r="AW370" s="9">
        <f t="shared" si="100"/>
        <v>0</v>
      </c>
      <c r="AX370" s="9">
        <f t="shared" si="91"/>
        <v>0</v>
      </c>
      <c r="AY370" s="9">
        <f t="shared" si="101"/>
        <v>0</v>
      </c>
      <c r="AZ370" s="9">
        <f t="shared" si="102"/>
        <v>0</v>
      </c>
      <c r="BA370" s="19"/>
      <c r="BB370" s="19"/>
      <c r="BC370" s="9">
        <f t="shared" si="103"/>
        <v>0</v>
      </c>
      <c r="BD370" s="9">
        <f t="shared" si="104"/>
        <v>0</v>
      </c>
    </row>
    <row r="371" spans="1:56">
      <c r="A371" s="3"/>
      <c r="B371" s="19"/>
      <c r="C371" s="19"/>
      <c r="D371" s="19"/>
      <c r="E371" s="19"/>
      <c r="F371" s="19"/>
      <c r="G371" s="19"/>
      <c r="H371" s="19"/>
      <c r="I371" s="1">
        <v>354</v>
      </c>
      <c r="J371" s="9">
        <f t="shared" si="92"/>
        <v>0</v>
      </c>
      <c r="K371" s="9">
        <f t="shared" si="93"/>
        <v>0</v>
      </c>
      <c r="L371" s="9">
        <f t="shared" si="105"/>
        <v>0</v>
      </c>
      <c r="M371" s="9">
        <f t="shared" si="94"/>
        <v>0</v>
      </c>
      <c r="N371" s="19"/>
      <c r="O371" s="19"/>
      <c r="P371" s="19"/>
      <c r="Q371" s="19"/>
      <c r="R371" s="19"/>
      <c r="S371" s="19"/>
      <c r="T371" s="19"/>
      <c r="U371" s="19"/>
      <c r="V371" s="1">
        <v>354</v>
      </c>
      <c r="W371" s="9">
        <f t="shared" si="106"/>
        <v>0</v>
      </c>
      <c r="X371" s="9">
        <f t="shared" si="95"/>
        <v>0</v>
      </c>
      <c r="Y371" s="9">
        <f t="shared" si="107"/>
        <v>0</v>
      </c>
      <c r="Z371" s="9">
        <f t="shared" si="96"/>
        <v>0</v>
      </c>
      <c r="AA371" s="19"/>
      <c r="AB371" s="19"/>
      <c r="AC371" s="19"/>
      <c r="AD371" s="19"/>
      <c r="AE371" s="19"/>
      <c r="AF371" s="19"/>
      <c r="AG371" s="19"/>
      <c r="AH371" s="19"/>
      <c r="AI371" s="1">
        <v>354</v>
      </c>
      <c r="AJ371" s="9">
        <f t="shared" si="97"/>
        <v>0</v>
      </c>
      <c r="AK371" s="9">
        <f t="shared" si="90"/>
        <v>0</v>
      </c>
      <c r="AL371" s="9">
        <f t="shared" si="98"/>
        <v>0</v>
      </c>
      <c r="AM371" s="9">
        <f t="shared" si="99"/>
        <v>0</v>
      </c>
      <c r="AN371" s="19"/>
      <c r="AO371" s="19"/>
      <c r="AP371" s="19"/>
      <c r="AQ371" s="19"/>
      <c r="AR371" s="19"/>
      <c r="AS371" s="19"/>
      <c r="AT371" s="19"/>
      <c r="AU371" s="19"/>
      <c r="AV371" s="1">
        <v>354</v>
      </c>
      <c r="AW371" s="9">
        <f t="shared" si="100"/>
        <v>0</v>
      </c>
      <c r="AX371" s="9">
        <f t="shared" si="91"/>
        <v>0</v>
      </c>
      <c r="AY371" s="9">
        <f t="shared" si="101"/>
        <v>0</v>
      </c>
      <c r="AZ371" s="9">
        <f t="shared" si="102"/>
        <v>0</v>
      </c>
      <c r="BA371" s="19"/>
      <c r="BB371" s="19"/>
      <c r="BC371" s="9">
        <f t="shared" si="103"/>
        <v>0</v>
      </c>
      <c r="BD371" s="9">
        <f t="shared" si="104"/>
        <v>0</v>
      </c>
    </row>
    <row r="372" spans="1:56">
      <c r="A372" s="3"/>
      <c r="B372" s="19"/>
      <c r="C372" s="19"/>
      <c r="D372" s="19"/>
      <c r="E372" s="19"/>
      <c r="F372" s="19"/>
      <c r="G372" s="19"/>
      <c r="H372" s="19"/>
      <c r="I372" s="1">
        <v>355</v>
      </c>
      <c r="J372" s="9">
        <f t="shared" si="92"/>
        <v>0</v>
      </c>
      <c r="K372" s="9">
        <f t="shared" si="93"/>
        <v>0</v>
      </c>
      <c r="L372" s="9">
        <f t="shared" si="105"/>
        <v>0</v>
      </c>
      <c r="M372" s="9">
        <f t="shared" si="94"/>
        <v>0</v>
      </c>
      <c r="N372" s="19"/>
      <c r="O372" s="19"/>
      <c r="P372" s="19"/>
      <c r="Q372" s="19"/>
      <c r="R372" s="19"/>
      <c r="S372" s="19"/>
      <c r="T372" s="19"/>
      <c r="U372" s="19"/>
      <c r="V372" s="1">
        <v>355</v>
      </c>
      <c r="W372" s="9">
        <f t="shared" si="106"/>
        <v>0</v>
      </c>
      <c r="X372" s="9">
        <f t="shared" si="95"/>
        <v>0</v>
      </c>
      <c r="Y372" s="9">
        <f t="shared" si="107"/>
        <v>0</v>
      </c>
      <c r="Z372" s="9">
        <f t="shared" si="96"/>
        <v>0</v>
      </c>
      <c r="AA372" s="19"/>
      <c r="AB372" s="19"/>
      <c r="AC372" s="19"/>
      <c r="AD372" s="19"/>
      <c r="AE372" s="19"/>
      <c r="AF372" s="19"/>
      <c r="AG372" s="19"/>
      <c r="AH372" s="19"/>
      <c r="AI372" s="1">
        <v>355</v>
      </c>
      <c r="AJ372" s="9">
        <f t="shared" si="97"/>
        <v>0</v>
      </c>
      <c r="AK372" s="9">
        <f t="shared" si="90"/>
        <v>0</v>
      </c>
      <c r="AL372" s="9">
        <f t="shared" si="98"/>
        <v>0</v>
      </c>
      <c r="AM372" s="9">
        <f t="shared" si="99"/>
        <v>0</v>
      </c>
      <c r="AN372" s="19"/>
      <c r="AO372" s="19"/>
      <c r="AP372" s="19"/>
      <c r="AQ372" s="19"/>
      <c r="AR372" s="19"/>
      <c r="AS372" s="19"/>
      <c r="AT372" s="19"/>
      <c r="AU372" s="19"/>
      <c r="AV372" s="1">
        <v>355</v>
      </c>
      <c r="AW372" s="9">
        <f t="shared" si="100"/>
        <v>0</v>
      </c>
      <c r="AX372" s="9">
        <f t="shared" si="91"/>
        <v>0</v>
      </c>
      <c r="AY372" s="9">
        <f t="shared" si="101"/>
        <v>0</v>
      </c>
      <c r="AZ372" s="9">
        <f t="shared" si="102"/>
        <v>0</v>
      </c>
      <c r="BA372" s="19"/>
      <c r="BB372" s="19"/>
      <c r="BC372" s="9">
        <f t="shared" si="103"/>
        <v>0</v>
      </c>
      <c r="BD372" s="9">
        <f t="shared" si="104"/>
        <v>0</v>
      </c>
    </row>
    <row r="373" spans="1:56">
      <c r="A373" s="3"/>
      <c r="B373" s="19"/>
      <c r="C373" s="19"/>
      <c r="D373" s="19"/>
      <c r="E373" s="19"/>
      <c r="F373" s="19"/>
      <c r="G373" s="19"/>
      <c r="H373" s="19"/>
      <c r="I373" s="1">
        <v>356</v>
      </c>
      <c r="J373" s="9">
        <f t="shared" si="92"/>
        <v>0</v>
      </c>
      <c r="K373" s="9">
        <f t="shared" si="93"/>
        <v>0</v>
      </c>
      <c r="L373" s="9">
        <f t="shared" si="105"/>
        <v>0</v>
      </c>
      <c r="M373" s="9">
        <f t="shared" si="94"/>
        <v>0</v>
      </c>
      <c r="N373" s="19"/>
      <c r="O373" s="19"/>
      <c r="P373" s="19"/>
      <c r="Q373" s="19"/>
      <c r="R373" s="19"/>
      <c r="S373" s="19"/>
      <c r="T373" s="19"/>
      <c r="U373" s="19"/>
      <c r="V373" s="1">
        <v>356</v>
      </c>
      <c r="W373" s="9">
        <f t="shared" si="106"/>
        <v>0</v>
      </c>
      <c r="X373" s="9">
        <f t="shared" si="95"/>
        <v>0</v>
      </c>
      <c r="Y373" s="9">
        <f t="shared" si="107"/>
        <v>0</v>
      </c>
      <c r="Z373" s="9">
        <f t="shared" si="96"/>
        <v>0</v>
      </c>
      <c r="AA373" s="19"/>
      <c r="AB373" s="19"/>
      <c r="AC373" s="19"/>
      <c r="AD373" s="19"/>
      <c r="AE373" s="19"/>
      <c r="AF373" s="19"/>
      <c r="AG373" s="19"/>
      <c r="AH373" s="19"/>
      <c r="AI373" s="1">
        <v>356</v>
      </c>
      <c r="AJ373" s="9">
        <f t="shared" si="97"/>
        <v>0</v>
      </c>
      <c r="AK373" s="9">
        <f t="shared" si="90"/>
        <v>0</v>
      </c>
      <c r="AL373" s="9">
        <f t="shared" si="98"/>
        <v>0</v>
      </c>
      <c r="AM373" s="9">
        <f t="shared" si="99"/>
        <v>0</v>
      </c>
      <c r="AN373" s="19"/>
      <c r="AO373" s="19"/>
      <c r="AP373" s="19"/>
      <c r="AQ373" s="19"/>
      <c r="AR373" s="19"/>
      <c r="AS373" s="19"/>
      <c r="AT373" s="19"/>
      <c r="AU373" s="19"/>
      <c r="AV373" s="1">
        <v>356</v>
      </c>
      <c r="AW373" s="9">
        <f t="shared" si="100"/>
        <v>0</v>
      </c>
      <c r="AX373" s="9">
        <f t="shared" si="91"/>
        <v>0</v>
      </c>
      <c r="AY373" s="9">
        <f t="shared" si="101"/>
        <v>0</v>
      </c>
      <c r="AZ373" s="9">
        <f t="shared" si="102"/>
        <v>0</v>
      </c>
      <c r="BA373" s="19"/>
      <c r="BB373" s="19"/>
      <c r="BC373" s="9">
        <f t="shared" si="103"/>
        <v>0</v>
      </c>
      <c r="BD373" s="9">
        <f t="shared" si="104"/>
        <v>0</v>
      </c>
    </row>
    <row r="374" spans="1:56">
      <c r="A374" s="3"/>
      <c r="B374" s="19"/>
      <c r="C374" s="19"/>
      <c r="D374" s="19"/>
      <c r="E374" s="19"/>
      <c r="F374" s="19"/>
      <c r="G374" s="19"/>
      <c r="H374" s="19"/>
      <c r="I374" s="1">
        <v>357</v>
      </c>
      <c r="J374" s="9">
        <f t="shared" si="92"/>
        <v>0</v>
      </c>
      <c r="K374" s="9">
        <f t="shared" si="93"/>
        <v>0</v>
      </c>
      <c r="L374" s="9">
        <f t="shared" si="105"/>
        <v>0</v>
      </c>
      <c r="M374" s="9">
        <f t="shared" si="94"/>
        <v>0</v>
      </c>
      <c r="N374" s="19"/>
      <c r="O374" s="19"/>
      <c r="P374" s="19"/>
      <c r="Q374" s="19"/>
      <c r="R374" s="19"/>
      <c r="S374" s="19"/>
      <c r="T374" s="19"/>
      <c r="U374" s="19"/>
      <c r="V374" s="1">
        <v>357</v>
      </c>
      <c r="W374" s="9">
        <f t="shared" si="106"/>
        <v>0</v>
      </c>
      <c r="X374" s="9">
        <f t="shared" si="95"/>
        <v>0</v>
      </c>
      <c r="Y374" s="9">
        <f t="shared" si="107"/>
        <v>0</v>
      </c>
      <c r="Z374" s="9">
        <f t="shared" si="96"/>
        <v>0</v>
      </c>
      <c r="AA374" s="19"/>
      <c r="AB374" s="19"/>
      <c r="AC374" s="19"/>
      <c r="AD374" s="19"/>
      <c r="AE374" s="19"/>
      <c r="AF374" s="19"/>
      <c r="AG374" s="19"/>
      <c r="AH374" s="19"/>
      <c r="AI374" s="1">
        <v>357</v>
      </c>
      <c r="AJ374" s="9">
        <f t="shared" si="97"/>
        <v>0</v>
      </c>
      <c r="AK374" s="9">
        <f t="shared" si="90"/>
        <v>0</v>
      </c>
      <c r="AL374" s="9">
        <f t="shared" si="98"/>
        <v>0</v>
      </c>
      <c r="AM374" s="9">
        <f t="shared" si="99"/>
        <v>0</v>
      </c>
      <c r="AN374" s="19"/>
      <c r="AO374" s="19"/>
      <c r="AP374" s="19"/>
      <c r="AQ374" s="19"/>
      <c r="AR374" s="19"/>
      <c r="AS374" s="19"/>
      <c r="AT374" s="19"/>
      <c r="AU374" s="19"/>
      <c r="AV374" s="1">
        <v>357</v>
      </c>
      <c r="AW374" s="9">
        <f t="shared" si="100"/>
        <v>0</v>
      </c>
      <c r="AX374" s="9">
        <f t="shared" si="91"/>
        <v>0</v>
      </c>
      <c r="AY374" s="9">
        <f t="shared" si="101"/>
        <v>0</v>
      </c>
      <c r="AZ374" s="9">
        <f t="shared" si="102"/>
        <v>0</v>
      </c>
      <c r="BA374" s="19"/>
      <c r="BB374" s="19"/>
      <c r="BC374" s="9">
        <f t="shared" si="103"/>
        <v>0</v>
      </c>
      <c r="BD374" s="9">
        <f t="shared" si="104"/>
        <v>0</v>
      </c>
    </row>
    <row r="375" spans="1:56">
      <c r="A375" s="3"/>
      <c r="B375" s="19"/>
      <c r="C375" s="19"/>
      <c r="D375" s="19"/>
      <c r="E375" s="19"/>
      <c r="F375" s="19"/>
      <c r="G375" s="19"/>
      <c r="H375" s="19"/>
      <c r="I375" s="1">
        <v>358</v>
      </c>
      <c r="J375" s="9">
        <f t="shared" si="92"/>
        <v>0</v>
      </c>
      <c r="K375" s="9">
        <f t="shared" si="93"/>
        <v>0</v>
      </c>
      <c r="L375" s="9">
        <f t="shared" si="105"/>
        <v>0</v>
      </c>
      <c r="M375" s="9">
        <f t="shared" si="94"/>
        <v>0</v>
      </c>
      <c r="N375" s="19"/>
      <c r="O375" s="19"/>
      <c r="P375" s="19"/>
      <c r="Q375" s="19"/>
      <c r="R375" s="19"/>
      <c r="S375" s="19"/>
      <c r="T375" s="19"/>
      <c r="U375" s="19"/>
      <c r="V375" s="1">
        <v>358</v>
      </c>
      <c r="W375" s="9">
        <f t="shared" si="106"/>
        <v>0</v>
      </c>
      <c r="X375" s="9">
        <f t="shared" si="95"/>
        <v>0</v>
      </c>
      <c r="Y375" s="9">
        <f t="shared" si="107"/>
        <v>0</v>
      </c>
      <c r="Z375" s="9">
        <f t="shared" si="96"/>
        <v>0</v>
      </c>
      <c r="AA375" s="19"/>
      <c r="AB375" s="19"/>
      <c r="AC375" s="19"/>
      <c r="AD375" s="19"/>
      <c r="AE375" s="19"/>
      <c r="AF375" s="19"/>
      <c r="AG375" s="19"/>
      <c r="AH375" s="19"/>
      <c r="AI375" s="1">
        <v>358</v>
      </c>
      <c r="AJ375" s="9">
        <f t="shared" si="97"/>
        <v>0</v>
      </c>
      <c r="AK375" s="9">
        <f t="shared" si="90"/>
        <v>0</v>
      </c>
      <c r="AL375" s="9">
        <f t="shared" si="98"/>
        <v>0</v>
      </c>
      <c r="AM375" s="9">
        <f t="shared" si="99"/>
        <v>0</v>
      </c>
      <c r="AN375" s="19"/>
      <c r="AO375" s="19"/>
      <c r="AP375" s="19"/>
      <c r="AQ375" s="19"/>
      <c r="AR375" s="19"/>
      <c r="AS375" s="19"/>
      <c r="AT375" s="19"/>
      <c r="AU375" s="19"/>
      <c r="AV375" s="1">
        <v>358</v>
      </c>
      <c r="AW375" s="9">
        <f t="shared" si="100"/>
        <v>0</v>
      </c>
      <c r="AX375" s="9">
        <f t="shared" si="91"/>
        <v>0</v>
      </c>
      <c r="AY375" s="9">
        <f t="shared" si="101"/>
        <v>0</v>
      </c>
      <c r="AZ375" s="9">
        <f t="shared" si="102"/>
        <v>0</v>
      </c>
      <c r="BA375" s="19"/>
      <c r="BB375" s="19"/>
      <c r="BC375" s="9">
        <f t="shared" si="103"/>
        <v>0</v>
      </c>
      <c r="BD375" s="9">
        <f t="shared" si="104"/>
        <v>0</v>
      </c>
    </row>
    <row r="376" spans="1:56">
      <c r="A376" s="3"/>
      <c r="B376" s="19"/>
      <c r="C376" s="19"/>
      <c r="D376" s="19"/>
      <c r="E376" s="19"/>
      <c r="F376" s="19"/>
      <c r="G376" s="19"/>
      <c r="H376" s="19"/>
      <c r="I376" s="1">
        <v>359</v>
      </c>
      <c r="J376" s="9">
        <f t="shared" si="92"/>
        <v>0</v>
      </c>
      <c r="K376" s="9">
        <f t="shared" si="93"/>
        <v>0</v>
      </c>
      <c r="L376" s="9">
        <f t="shared" si="105"/>
        <v>0</v>
      </c>
      <c r="M376" s="9">
        <f t="shared" si="94"/>
        <v>0</v>
      </c>
      <c r="N376" s="19"/>
      <c r="O376" s="19"/>
      <c r="P376" s="19"/>
      <c r="Q376" s="19"/>
      <c r="R376" s="19"/>
      <c r="S376" s="19"/>
      <c r="T376" s="19"/>
      <c r="U376" s="19"/>
      <c r="V376" s="1">
        <v>359</v>
      </c>
      <c r="W376" s="9">
        <f t="shared" si="106"/>
        <v>0</v>
      </c>
      <c r="X376" s="9">
        <f t="shared" si="95"/>
        <v>0</v>
      </c>
      <c r="Y376" s="9">
        <f t="shared" si="107"/>
        <v>0</v>
      </c>
      <c r="Z376" s="9">
        <f t="shared" si="96"/>
        <v>0</v>
      </c>
      <c r="AA376" s="19"/>
      <c r="AB376" s="19"/>
      <c r="AC376" s="19"/>
      <c r="AD376" s="19"/>
      <c r="AE376" s="19"/>
      <c r="AF376" s="19"/>
      <c r="AG376" s="19"/>
      <c r="AH376" s="19"/>
      <c r="AI376" s="1">
        <v>359</v>
      </c>
      <c r="AJ376" s="9">
        <f t="shared" si="97"/>
        <v>0</v>
      </c>
      <c r="AK376" s="9">
        <f t="shared" si="90"/>
        <v>0</v>
      </c>
      <c r="AL376" s="9">
        <f t="shared" si="98"/>
        <v>0</v>
      </c>
      <c r="AM376" s="9">
        <f t="shared" si="99"/>
        <v>0</v>
      </c>
      <c r="AN376" s="19"/>
      <c r="AO376" s="19"/>
      <c r="AP376" s="19"/>
      <c r="AQ376" s="19"/>
      <c r="AR376" s="19"/>
      <c r="AS376" s="19"/>
      <c r="AT376" s="19"/>
      <c r="AU376" s="19"/>
      <c r="AV376" s="1">
        <v>359</v>
      </c>
      <c r="AW376" s="9">
        <f t="shared" si="100"/>
        <v>0</v>
      </c>
      <c r="AX376" s="9">
        <f t="shared" si="91"/>
        <v>0</v>
      </c>
      <c r="AY376" s="9">
        <f t="shared" si="101"/>
        <v>0</v>
      </c>
      <c r="AZ376" s="9">
        <f t="shared" si="102"/>
        <v>0</v>
      </c>
      <c r="BA376" s="19"/>
      <c r="BB376" s="19"/>
      <c r="BC376" s="9">
        <f t="shared" si="103"/>
        <v>0</v>
      </c>
      <c r="BD376" s="9">
        <f t="shared" si="104"/>
        <v>0</v>
      </c>
    </row>
    <row r="377" spans="1:56">
      <c r="A377" s="3"/>
      <c r="B377" s="19"/>
      <c r="C377" s="19"/>
      <c r="D377" s="19"/>
      <c r="E377" s="19"/>
      <c r="F377" s="19"/>
      <c r="G377" s="19"/>
      <c r="H377" s="19"/>
      <c r="I377" s="1">
        <v>360</v>
      </c>
      <c r="J377" s="9">
        <f t="shared" si="92"/>
        <v>0</v>
      </c>
      <c r="K377" s="9">
        <f t="shared" si="93"/>
        <v>0</v>
      </c>
      <c r="L377" s="9">
        <f t="shared" si="105"/>
        <v>0</v>
      </c>
      <c r="M377" s="9">
        <f t="shared" si="94"/>
        <v>0</v>
      </c>
      <c r="N377" s="19"/>
      <c r="O377" s="19"/>
      <c r="P377" s="19"/>
      <c r="Q377" s="19"/>
      <c r="R377" s="19"/>
      <c r="S377" s="19"/>
      <c r="T377" s="19"/>
      <c r="U377" s="19"/>
      <c r="V377" s="1">
        <v>360</v>
      </c>
      <c r="W377" s="9">
        <f t="shared" si="106"/>
        <v>0</v>
      </c>
      <c r="X377" s="9">
        <f t="shared" si="95"/>
        <v>0</v>
      </c>
      <c r="Y377" s="9">
        <f t="shared" si="107"/>
        <v>0</v>
      </c>
      <c r="Z377" s="9">
        <f t="shared" si="96"/>
        <v>0</v>
      </c>
      <c r="AA377" s="19"/>
      <c r="AB377" s="19"/>
      <c r="AC377" s="19"/>
      <c r="AD377" s="19"/>
      <c r="AE377" s="19"/>
      <c r="AF377" s="19"/>
      <c r="AG377" s="19"/>
      <c r="AH377" s="19"/>
      <c r="AI377" s="1">
        <v>360</v>
      </c>
      <c r="AJ377" s="9">
        <f t="shared" si="97"/>
        <v>0</v>
      </c>
      <c r="AK377" s="9">
        <f t="shared" si="90"/>
        <v>0</v>
      </c>
      <c r="AL377" s="9">
        <f t="shared" si="98"/>
        <v>0</v>
      </c>
      <c r="AM377" s="9">
        <f t="shared" si="99"/>
        <v>0</v>
      </c>
      <c r="AN377" s="19"/>
      <c r="AO377" s="19"/>
      <c r="AP377" s="19"/>
      <c r="AQ377" s="19"/>
      <c r="AR377" s="19"/>
      <c r="AS377" s="19"/>
      <c r="AT377" s="19"/>
      <c r="AU377" s="19"/>
      <c r="AV377" s="1">
        <v>360</v>
      </c>
      <c r="AW377" s="9">
        <f t="shared" si="100"/>
        <v>0</v>
      </c>
      <c r="AX377" s="9">
        <f t="shared" si="91"/>
        <v>0</v>
      </c>
      <c r="AY377" s="9">
        <f t="shared" si="101"/>
        <v>0</v>
      </c>
      <c r="AZ377" s="9">
        <f t="shared" si="102"/>
        <v>0</v>
      </c>
      <c r="BA377" s="19"/>
      <c r="BB377" s="19"/>
      <c r="BC377" s="9">
        <f t="shared" si="103"/>
        <v>0</v>
      </c>
      <c r="BD377" s="9">
        <f t="shared" si="104"/>
        <v>0</v>
      </c>
    </row>
    <row r="378" spans="1:56">
      <c r="A378" s="6"/>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c r="BB378" s="39" t="s">
        <v>374</v>
      </c>
      <c r="BC378" s="38">
        <f>SUM(BC17:BC377)</f>
        <v>0</v>
      </c>
      <c r="BD378" s="37">
        <f>SUM(BD18:BD377)</f>
        <v>0</v>
      </c>
    </row>
  </sheetData>
  <sheetProtection algorithmName="SHA-512" hashValue="wv2qubUzYtGJFEr0ndRs1c6g4y6jLDcRI4ZETHcKT0+ryl7q1MNvtoEHL95vh++ZKGb3VOmCH2ViuIAqUcVgvg==" saltValue="+hVliAivPgwQf1tPlsbe9Q==" spinCount="100000" sheet="1" objects="1" scenarios="1"/>
  <mergeCells count="71">
    <mergeCell ref="C17:D17"/>
    <mergeCell ref="C18:D18"/>
    <mergeCell ref="F18:G18"/>
    <mergeCell ref="C19:D19"/>
    <mergeCell ref="B22:C22"/>
    <mergeCell ref="AF35:AG35"/>
    <mergeCell ref="AC16:AD16"/>
    <mergeCell ref="AC18:AD18"/>
    <mergeCell ref="B3:E3"/>
    <mergeCell ref="F3:G3"/>
    <mergeCell ref="B4:E4"/>
    <mergeCell ref="F4:G4"/>
    <mergeCell ref="O15:Z15"/>
    <mergeCell ref="P16:Q16"/>
    <mergeCell ref="P17:Q17"/>
    <mergeCell ref="P18:Q18"/>
    <mergeCell ref="S18:T18"/>
    <mergeCell ref="P19:Q19"/>
    <mergeCell ref="B15:M15"/>
    <mergeCell ref="C16:D16"/>
    <mergeCell ref="F35:G35"/>
    <mergeCell ref="AO30:AP30"/>
    <mergeCell ref="AP27:AQ27"/>
    <mergeCell ref="AC19:AD19"/>
    <mergeCell ref="AC17:AD17"/>
    <mergeCell ref="AO22:AP22"/>
    <mergeCell ref="AB22:AC22"/>
    <mergeCell ref="AP16:AQ16"/>
    <mergeCell ref="AP17:AQ17"/>
    <mergeCell ref="AP18:AQ18"/>
    <mergeCell ref="AP19:AQ19"/>
    <mergeCell ref="AP29:AQ29"/>
    <mergeCell ref="AS16:AT16"/>
    <mergeCell ref="AP28:AQ28"/>
    <mergeCell ref="B5:E5"/>
    <mergeCell ref="F5:G5"/>
    <mergeCell ref="AS17:AT17"/>
    <mergeCell ref="AS18:AT18"/>
    <mergeCell ref="AS19:AT19"/>
    <mergeCell ref="AB15:AM15"/>
    <mergeCell ref="AO15:AZ15"/>
    <mergeCell ref="AF18:AG18"/>
    <mergeCell ref="B6:F6"/>
    <mergeCell ref="B7:F7"/>
    <mergeCell ref="B8:F8"/>
    <mergeCell ref="B9:F9"/>
    <mergeCell ref="B10:F10"/>
    <mergeCell ref="B11:F11"/>
    <mergeCell ref="O22:P22"/>
    <mergeCell ref="S35:T35"/>
    <mergeCell ref="H2:K2"/>
    <mergeCell ref="L2:M2"/>
    <mergeCell ref="H3:K3"/>
    <mergeCell ref="L3:M3"/>
    <mergeCell ref="H4:K4"/>
    <mergeCell ref="L4:M4"/>
    <mergeCell ref="H5:K5"/>
    <mergeCell ref="L5:M5"/>
    <mergeCell ref="H6:K6"/>
    <mergeCell ref="L6:M6"/>
    <mergeCell ref="H8:K8"/>
    <mergeCell ref="L8:M8"/>
    <mergeCell ref="B2:E2"/>
    <mergeCell ref="F2:G2"/>
    <mergeCell ref="H12:K12"/>
    <mergeCell ref="L12:M12"/>
    <mergeCell ref="L9:M9"/>
    <mergeCell ref="L10:M10"/>
    <mergeCell ref="H11:K11"/>
    <mergeCell ref="L11:M11"/>
    <mergeCell ref="B12:F1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3BF6-396A-4253-BF96-1CFBA157129E}">
  <sheetPr codeName="List8"/>
  <dimension ref="A1:AG42"/>
  <sheetViews>
    <sheetView workbookViewId="0">
      <selection sqref="A1:B1"/>
    </sheetView>
  </sheetViews>
  <sheetFormatPr defaultRowHeight="15"/>
  <cols>
    <col min="1" max="1" width="55.85546875" customWidth="1"/>
    <col min="2" max="3" width="24.85546875" customWidth="1"/>
    <col min="4" max="6" width="16.5703125" bestFit="1" customWidth="1"/>
    <col min="7" max="31" width="12.140625" customWidth="1"/>
    <col min="32" max="32" width="17.85546875" customWidth="1"/>
    <col min="33" max="33" width="15" customWidth="1"/>
  </cols>
  <sheetData>
    <row r="1" spans="1:33">
      <c r="A1" s="690" t="str">
        <f>'Parametry projektu'!G10</f>
        <v>Úroková a diskontní sazba</v>
      </c>
      <c r="B1" s="690"/>
      <c r="C1" s="193" t="str">
        <f>'Parametry projektu'!K10</f>
        <v>Splatnost</v>
      </c>
    </row>
    <row r="2" spans="1:33">
      <c r="A2" s="1" t="str">
        <f>'Parametry projektu'!G15</f>
        <v>zvýhodněná úroková sazba (% p.a.)</v>
      </c>
      <c r="B2" s="44">
        <f>'Parametry projektu'!J15</f>
        <v>0.01</v>
      </c>
      <c r="C2" s="194">
        <f>'Parametry projektu'!K15</f>
        <v>0</v>
      </c>
    </row>
    <row r="3" spans="1:33">
      <c r="A3" s="1" t="str">
        <f>'Parametry projektu'!G17</f>
        <v>komerční úroková sazba</v>
      </c>
      <c r="B3" s="44">
        <f>'Parametry projektu'!J17</f>
        <v>0</v>
      </c>
      <c r="C3" s="194">
        <f>'Parametry projektu'!K17</f>
        <v>0</v>
      </c>
    </row>
    <row r="4" spans="1:33">
      <c r="A4" s="1" t="str">
        <f>'Parametry projektu'!G18</f>
        <v>vlastní kapitál</v>
      </c>
      <c r="B4" s="44">
        <f>'Parametry projektu'!J18</f>
        <v>0</v>
      </c>
      <c r="C4" s="194">
        <f>'Parametry projektu'!K18</f>
        <v>0</v>
      </c>
    </row>
    <row r="5" spans="1:33">
      <c r="A5" s="1" t="str">
        <f>'Parametry projektu'!G19</f>
        <v>Index růstu ceny bydlení</v>
      </c>
      <c r="B5" s="44">
        <f>'Parametry projektu'!J19</f>
        <v>0.03</v>
      </c>
      <c r="C5" s="1">
        <f>'Parametry projektu'!K19</f>
        <v>0</v>
      </c>
    </row>
    <row r="6" spans="1:33">
      <c r="A6" s="207" t="s">
        <v>375</v>
      </c>
      <c r="B6" s="208">
        <v>1.05</v>
      </c>
    </row>
    <row r="7" spans="1:33" ht="15.75" thickBot="1"/>
    <row r="8" spans="1:33" ht="19.5" thickBot="1">
      <c r="A8" s="124" t="s">
        <v>376</v>
      </c>
      <c r="B8" s="124" t="s">
        <v>377</v>
      </c>
      <c r="C8" s="124" t="s">
        <v>378</v>
      </c>
      <c r="D8" s="124">
        <v>1</v>
      </c>
      <c r="E8" s="124">
        <v>2</v>
      </c>
      <c r="F8" s="124">
        <v>3</v>
      </c>
      <c r="G8" s="124">
        <v>4</v>
      </c>
      <c r="H8" s="124">
        <v>5</v>
      </c>
      <c r="I8" s="124">
        <v>6</v>
      </c>
      <c r="J8" s="124">
        <v>7</v>
      </c>
      <c r="K8" s="124">
        <v>8</v>
      </c>
      <c r="L8" s="124">
        <v>9</v>
      </c>
      <c r="M8" s="124">
        <v>10</v>
      </c>
      <c r="N8" s="124">
        <v>11</v>
      </c>
      <c r="O8" s="124">
        <v>12</v>
      </c>
      <c r="P8" s="124">
        <v>13</v>
      </c>
      <c r="Q8" s="124">
        <v>14</v>
      </c>
      <c r="R8" s="124">
        <v>15</v>
      </c>
      <c r="S8" s="124">
        <v>16</v>
      </c>
      <c r="T8" s="124">
        <v>17</v>
      </c>
      <c r="U8" s="124">
        <v>18</v>
      </c>
      <c r="V8" s="124">
        <v>19</v>
      </c>
      <c r="W8" s="124">
        <v>20</v>
      </c>
      <c r="X8" s="124">
        <v>21</v>
      </c>
      <c r="Y8" s="124">
        <v>22</v>
      </c>
      <c r="Z8" s="124">
        <v>23</v>
      </c>
      <c r="AA8" s="124">
        <v>24</v>
      </c>
      <c r="AB8" s="124">
        <v>25</v>
      </c>
      <c r="AC8" s="124">
        <v>26</v>
      </c>
      <c r="AD8" s="124">
        <v>27</v>
      </c>
      <c r="AE8" s="124">
        <v>28</v>
      </c>
      <c r="AF8" s="124">
        <v>29</v>
      </c>
      <c r="AG8" s="124">
        <v>30</v>
      </c>
    </row>
    <row r="9" spans="1:33">
      <c r="A9" s="201" t="s">
        <v>379</v>
      </c>
      <c r="B9" s="202">
        <f>B10*B6</f>
        <v>0</v>
      </c>
      <c r="C9" s="202"/>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row>
    <row r="10" spans="1:33">
      <c r="A10" s="186" t="s">
        <v>298</v>
      </c>
      <c r="B10" s="187">
        <f>B11+B15</f>
        <v>0</v>
      </c>
      <c r="C10" s="187">
        <f>SUM(D10:AF10)</f>
        <v>0</v>
      </c>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row>
    <row r="11" spans="1:33">
      <c r="A11" s="188" t="s">
        <v>380</v>
      </c>
      <c r="B11" s="189">
        <f>B12+B13+B14</f>
        <v>0</v>
      </c>
      <c r="C11" s="189">
        <f>C12+C13+C14</f>
        <v>0</v>
      </c>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row>
    <row r="12" spans="1:33">
      <c r="A12" s="190" t="s">
        <v>346</v>
      </c>
      <c r="B12" s="192">
        <f>12*'HGE z úvěru'!C17</f>
        <v>0</v>
      </c>
      <c r="C12" s="191">
        <f>'HGE z úvěru'!C17</f>
        <v>0</v>
      </c>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row>
    <row r="13" spans="1:33">
      <c r="A13" s="190" t="s">
        <v>381</v>
      </c>
      <c r="B13" s="192">
        <f>12*'HGE z úvěru'!P17</f>
        <v>0</v>
      </c>
      <c r="C13" s="191">
        <f>'HGE z úvěru'!P17</f>
        <v>0</v>
      </c>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row>
    <row r="14" spans="1:33">
      <c r="A14" s="190" t="s">
        <v>382</v>
      </c>
      <c r="B14" s="192">
        <f>12*'HGE z úvěru'!AC17</f>
        <v>0</v>
      </c>
      <c r="C14" s="191">
        <f>'HGE z úvěru'!AC17</f>
        <v>0</v>
      </c>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row>
    <row r="15" spans="1:33">
      <c r="A15" s="188" t="s">
        <v>383</v>
      </c>
      <c r="B15" s="189">
        <f>B16</f>
        <v>0</v>
      </c>
      <c r="C15" s="189">
        <f>C16</f>
        <v>0</v>
      </c>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row>
    <row r="16" spans="1:33" ht="15.75" customHeight="1">
      <c r="A16" s="190" t="s">
        <v>384</v>
      </c>
      <c r="B16" s="192">
        <f>IF(SUM(Vstupy!M6:M13)=0,0,AVERAGEIF(D16:AG16,"&gt;0"))</f>
        <v>0</v>
      </c>
      <c r="C16" s="191">
        <f>B16/12</f>
        <v>0</v>
      </c>
      <c r="D16" s="183">
        <f>IF(D8&lt;=Vstupy!$I$8,SUM(Vstupy!N6:N13),0)</f>
        <v>0</v>
      </c>
      <c r="E16" s="183">
        <f>IF(E8&lt;=Vstupy!$I$8,SUM(Vstupy!O6:O13),0)</f>
        <v>0</v>
      </c>
      <c r="F16" s="183">
        <f>IF(F8&lt;=Vstupy!$I$8,SUM(Vstupy!P6:P13),0)</f>
        <v>0</v>
      </c>
      <c r="G16" s="183">
        <f>IF(G8&lt;=Vstupy!$I$8,SUM(Vstupy!Q6:Q13),0)</f>
        <v>0</v>
      </c>
      <c r="H16" s="183">
        <f>IF(H8&lt;=Vstupy!$I$8,SUM(Vstupy!R6:R13),0)</f>
        <v>0</v>
      </c>
      <c r="I16" s="183">
        <f>IF(I8&lt;=Vstupy!$I$8,SUM(Vstupy!S6:S13),0)</f>
        <v>0</v>
      </c>
      <c r="J16" s="183">
        <f>IF(J8&lt;=Vstupy!$I$8,SUM(Vstupy!T6:T13),0)</f>
        <v>0</v>
      </c>
      <c r="K16" s="183">
        <f>IF(K8&lt;=Vstupy!$I$8,SUM(Vstupy!U6:U13),0)</f>
        <v>0</v>
      </c>
      <c r="L16" s="183">
        <f>IF(L8&lt;=Vstupy!$I$8,SUM(Vstupy!V6:V13),0)</f>
        <v>0</v>
      </c>
      <c r="M16" s="183">
        <f>IF(M8&lt;=Vstupy!$I$8,SUM(Vstupy!W6:W13),0)</f>
        <v>0</v>
      </c>
      <c r="N16" s="183">
        <f>IF(N8&lt;=Vstupy!$I$8,SUM(Vstupy!X6:X13),0)</f>
        <v>0</v>
      </c>
      <c r="O16" s="183">
        <f>IF(O8&lt;=Vstupy!$I$8,SUM(Vstupy!Y6:Y13),0)</f>
        <v>0</v>
      </c>
      <c r="P16" s="183">
        <f>IF(P8&lt;=Vstupy!$I$8,SUM(Vstupy!Z6:Z13),0)</f>
        <v>0</v>
      </c>
      <c r="Q16" s="183">
        <f>IF(Q8&lt;=Vstupy!$I$8,SUM(Vstupy!AA6:AA13),0)</f>
        <v>0</v>
      </c>
      <c r="R16" s="183">
        <f>IF(R8&lt;=Vstupy!$I$8,SUM(Vstupy!AB6:AB13),0)</f>
        <v>0</v>
      </c>
      <c r="S16" s="183">
        <f>IF(S8&lt;=Vstupy!$I$8,SUM(Vstupy!AC6:AC13),0)</f>
        <v>0</v>
      </c>
      <c r="T16" s="183">
        <f>IF(T8&lt;=Vstupy!$I$8,SUM(Vstupy!AD6:AD13),0)</f>
        <v>0</v>
      </c>
      <c r="U16" s="183">
        <f>IF(U8&lt;=Vstupy!$I$8,SUM(Vstupy!AE6:AE13),0)</f>
        <v>0</v>
      </c>
      <c r="V16" s="183">
        <f>IF(V8&lt;=Vstupy!$I$8,SUM(Vstupy!AF6:AF13),0)</f>
        <v>0</v>
      </c>
      <c r="W16" s="183">
        <f>IF(W8&lt;=Vstupy!$I$8,SUM(Vstupy!AG6:AG13),0)</f>
        <v>0</v>
      </c>
      <c r="X16" s="183">
        <f>IF(X8&lt;=Vstupy!$I$8,SUM(Vstupy!AH6:AH13),0)</f>
        <v>0</v>
      </c>
      <c r="Y16" s="183">
        <f>IF(Y8&lt;=Vstupy!$I$8,SUM(Vstupy!AI6:AI13),0)</f>
        <v>0</v>
      </c>
      <c r="Z16" s="183">
        <f>IF(Z8&lt;=Vstupy!$I$8,SUM(Vstupy!AJ6:AJ13),0)</f>
        <v>0</v>
      </c>
      <c r="AA16" s="183">
        <f>IF(AA8&lt;=Vstupy!$I$8,SUM(Vstupy!AK6:AK13),0)</f>
        <v>0</v>
      </c>
      <c r="AB16" s="183">
        <f>IF(AB8&lt;=Vstupy!$I$8,SUM(Vstupy!AL6:AL13),0)</f>
        <v>0</v>
      </c>
      <c r="AC16" s="183">
        <f>IF(AC8&lt;=Vstupy!$I$8,SUM(Vstupy!AM6:AM13),0)</f>
        <v>0</v>
      </c>
      <c r="AD16" s="183">
        <f>IF(AD8&lt;=Vstupy!$I$8,SUM(Vstupy!AN6:AN13),0)</f>
        <v>0</v>
      </c>
      <c r="AE16" s="183">
        <f>IF(AE8&lt;=Vstupy!$I$8,SUM(Vstupy!AO6:AO13),0)</f>
        <v>0</v>
      </c>
      <c r="AF16" s="183">
        <f>IF(AF8&lt;=Vstupy!$I$8,SUM(Vstupy!AP6:AP13),0)</f>
        <v>0</v>
      </c>
      <c r="AG16" s="183">
        <f>IF(AG8&lt;=Vstupy!$I$8,SUM(Vstupy!AQ6:AQ13),0)</f>
        <v>0</v>
      </c>
    </row>
    <row r="17" spans="1:32">
      <c r="A17" s="47" t="s">
        <v>385</v>
      </c>
      <c r="C17" s="200">
        <f>IF(Vstupy!$I$7=0,0,B9/12/(Vstupy!$I$7))</f>
        <v>0</v>
      </c>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row>
    <row r="18" spans="1:32">
      <c r="C18" s="45"/>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row>
    <row r="19" spans="1:32">
      <c r="C19" s="46"/>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row>
    <row r="24" spans="1:32">
      <c r="B24" s="182"/>
      <c r="C24" s="182"/>
    </row>
    <row r="25" spans="1:32">
      <c r="B25" s="182"/>
      <c r="C25" s="182"/>
    </row>
    <row r="26" spans="1:32">
      <c r="B26" s="182"/>
      <c r="C26" s="182"/>
    </row>
    <row r="27" spans="1:32">
      <c r="B27" s="182"/>
      <c r="C27" s="182"/>
    </row>
    <row r="28" spans="1:32">
      <c r="B28" s="182"/>
      <c r="C28" s="182"/>
    </row>
    <row r="31" spans="1:32">
      <c r="B31" s="182"/>
      <c r="C31" s="182"/>
    </row>
    <row r="32" spans="1:32">
      <c r="B32" s="182"/>
      <c r="C32" s="182"/>
    </row>
    <row r="33" spans="2:3">
      <c r="B33" s="182"/>
      <c r="C33" s="182"/>
    </row>
    <row r="34" spans="2:3">
      <c r="B34" s="182"/>
      <c r="C34" s="182"/>
    </row>
    <row r="35" spans="2:3">
      <c r="B35" s="182"/>
      <c r="C35" s="182"/>
    </row>
    <row r="38" spans="2:3">
      <c r="B38" s="182"/>
      <c r="C38" s="182"/>
    </row>
    <row r="39" spans="2:3">
      <c r="B39" s="182"/>
      <c r="C39" s="182"/>
    </row>
    <row r="40" spans="2:3">
      <c r="B40" s="182"/>
      <c r="C40" s="182"/>
    </row>
    <row r="41" spans="2:3">
      <c r="B41" s="182"/>
      <c r="C41" s="182"/>
    </row>
    <row r="42" spans="2:3">
      <c r="B42" s="182"/>
      <c r="C42" s="182"/>
    </row>
  </sheetData>
  <sheetProtection algorithmName="SHA-512" hashValue="XUA5GFyPaOgU3XUB3LUpuMcne94ZPXviS6S0GMPZY+87yYsAeG7vAkg3fkzyM9uE4GC4et29QLqno4TqSniWUw==" saltValue="peKMKOV/TdWQlj9czBxiIQ==" spinCount="100000" sheet="1" objects="1" scenarios="1"/>
  <mergeCells count="1">
    <mergeCell ref="A1:B1"/>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8DAD3-AF40-4496-ADDA-57A91BFB89B1}">
  <sheetPr codeName="List9"/>
  <dimension ref="A1:C7"/>
  <sheetViews>
    <sheetView workbookViewId="0"/>
  </sheetViews>
  <sheetFormatPr defaultRowHeight="15"/>
  <cols>
    <col min="1" max="1" width="19.85546875" customWidth="1"/>
    <col min="2" max="2" width="43.28515625" bestFit="1" customWidth="1"/>
    <col min="3" max="3" width="24.42578125" bestFit="1" customWidth="1"/>
  </cols>
  <sheetData>
    <row r="1" spans="1:3">
      <c r="A1" s="47" t="s">
        <v>31</v>
      </c>
      <c r="B1" s="47" t="s">
        <v>386</v>
      </c>
      <c r="C1" s="47" t="s">
        <v>387</v>
      </c>
    </row>
    <row r="3" spans="1:3">
      <c r="A3" t="s">
        <v>388</v>
      </c>
      <c r="B3" t="s">
        <v>389</v>
      </c>
      <c r="C3" t="s">
        <v>390</v>
      </c>
    </row>
    <row r="4" spans="1:3">
      <c r="A4" t="s">
        <v>391</v>
      </c>
      <c r="B4" t="s">
        <v>392</v>
      </c>
      <c r="C4" t="s">
        <v>393</v>
      </c>
    </row>
    <row r="5" spans="1:3">
      <c r="A5" t="s">
        <v>394</v>
      </c>
      <c r="B5" t="s">
        <v>395</v>
      </c>
    </row>
    <row r="6" spans="1:3">
      <c r="B6" t="s">
        <v>396</v>
      </c>
    </row>
    <row r="7" spans="1:3">
      <c r="B7" t="s">
        <v>397</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813BC6C85666C409D9A56DA0F50B6FA" ma:contentTypeVersion="11" ma:contentTypeDescription="Vytvoří nový dokument" ma:contentTypeScope="" ma:versionID="fc8bfd5f1ddf33717606be23db82e132">
  <xsd:schema xmlns:xsd="http://www.w3.org/2001/XMLSchema" xmlns:xs="http://www.w3.org/2001/XMLSchema" xmlns:p="http://schemas.microsoft.com/office/2006/metadata/properties" xmlns:ns2="3846cd91-acf4-48a6-9c4f-1712bdbb198d" xmlns:ns3="16aab7cf-b8c8-458f-9a57-0eb391c94b2e" targetNamespace="http://schemas.microsoft.com/office/2006/metadata/properties" ma:root="true" ma:fieldsID="1fad81a17957239e46c34c80e12295c4" ns2:_="" ns3:_="">
    <xsd:import namespace="3846cd91-acf4-48a6-9c4f-1712bdbb198d"/>
    <xsd:import namespace="16aab7cf-b8c8-458f-9a57-0eb391c94b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46cd91-acf4-48a6-9c4f-1712bdbb1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ce2ff69e-c7fc-48b4-9994-1787c89782b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ab7cf-b8c8-458f-9a57-0eb391c94b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92b3f1-852e-4d54-943b-7f5ab5915d18}" ma:internalName="TaxCatchAll" ma:showField="CatchAllData" ma:web="16aab7cf-b8c8-458f-9a57-0eb391c94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6aab7cf-b8c8-458f-9a57-0eb391c94b2e" xsi:nil="true"/>
    <lcf76f155ced4ddcb4097134ff3c332f xmlns="3846cd91-acf4-48a6-9c4f-1712bdbb19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D4804B-0391-4930-A20C-1A328755622C}"/>
</file>

<file path=customXml/itemProps2.xml><?xml version="1.0" encoding="utf-8"?>
<ds:datastoreItem xmlns:ds="http://schemas.openxmlformats.org/officeDocument/2006/customXml" ds:itemID="{EF9D4A6C-58C4-4199-A2F7-DB0A59299126}"/>
</file>

<file path=customXml/itemProps3.xml><?xml version="1.0" encoding="utf-8"?>
<ds:datastoreItem xmlns:ds="http://schemas.openxmlformats.org/officeDocument/2006/customXml" ds:itemID="{65FF51DC-0DFE-4BB3-800C-446EC8A5EE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Michal Vinter</dc:creator>
  <cp:keywords/>
  <dc:description/>
  <cp:lastModifiedBy/>
  <cp:revision/>
  <dcterms:created xsi:type="dcterms:W3CDTF">2019-04-11T08:04:06Z</dcterms:created>
  <dcterms:modified xsi:type="dcterms:W3CDTF">2026-01-29T14:17:01Z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0x010100C813BC6C85666C409D9A56DA0F50B6FA</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