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cz273jancikl\Documents\SRS index irating semafor ESS\SME ČR\Meze a bankroty 2021-03\"/>
    </mc:Choice>
  </mc:AlternateContent>
  <xr:revisionPtr revIDLastSave="0" documentId="8_{31358D53-C65F-4606-B96A-A1FFA3C4B883}" xr6:coauthVersionLast="47" xr6:coauthVersionMax="47" xr10:uidLastSave="{00000000-0000-0000-0000-000000000000}"/>
  <workbookProtection lockStructure="1"/>
  <bookViews>
    <workbookView xWindow="28680" yWindow="-120" windowWidth="29040" windowHeight="15720" tabRatio="686" firstSheet="1" activeTab="1" xr2:uid="{00000000-000D-0000-FFFF-FFFF00000000}"/>
  </bookViews>
  <sheets>
    <sheet name="POKYNY PRO VYPLNĚNÍ" sheetId="14" r:id="rId1"/>
    <sheet name="PLNÁ" sheetId="15" r:id="rId2"/>
    <sheet name="VstupyDoRatingu" sheetId="20" state="hidden" r:id="rId3"/>
    <sheet name="Ciselniky" sheetId="17" state="hidden" r:id="rId4"/>
  </sheets>
  <definedNames>
    <definedName name="adresa">#REF!</definedName>
    <definedName name="ctvrt">#REF!</definedName>
    <definedName name="Ctvrtleti">Ciselniky!$E$10:$E$13</definedName>
    <definedName name="data">#REF!</definedName>
    <definedName name="datum">#REF!</definedName>
    <definedName name="ic">#REF!</definedName>
    <definedName name="KodCtvrtleti">Ciselniky!$D$10:$D$13</definedName>
    <definedName name="KodOboru">Ciselniky!$G$3:$G$818</definedName>
    <definedName name="kontrola">#REF!</definedName>
    <definedName name="nazev">#REF!</definedName>
    <definedName name="_xlnm.Print_Titles" localSheetId="1">PLNÁ!$2:$5</definedName>
    <definedName name="_xlnm.Print_Titles" localSheetId="2">VstupyDoRatingu!$2:$5</definedName>
    <definedName name="_xlnm.Print_Area" localSheetId="1">PLNÁ!$B$2:$K$237</definedName>
    <definedName name="_xlnm.Print_Area" localSheetId="0">'POKYNY PRO VYPLNĚNÍ'!$A$1:$H$28</definedName>
    <definedName name="_xlnm.Print_Area" localSheetId="2">VstupyDoRatingu!$B$2:$K$236</definedName>
    <definedName name="Obor">Ciselniky!$H$3:$H$818</definedName>
    <definedName name="okec">#REF!</definedName>
    <definedName name="okres">#REF!</definedName>
    <definedName name="OkresNazevNUTS">Ciselniky!$N$3:$N$93</definedName>
    <definedName name="trzb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5" l="1"/>
  <c r="I240" i="15" l="1"/>
  <c r="H240" i="15"/>
  <c r="J328" i="15"/>
  <c r="J324" i="15"/>
  <c r="J323" i="15"/>
  <c r="J322" i="15"/>
  <c r="J319" i="15"/>
  <c r="J318" i="15"/>
  <c r="J317" i="15"/>
  <c r="J313" i="15"/>
  <c r="J304" i="15"/>
  <c r="I328" i="15"/>
  <c r="I324" i="15"/>
  <c r="I323" i="15"/>
  <c r="I322" i="15"/>
  <c r="I337" i="15" s="1"/>
  <c r="I319" i="15"/>
  <c r="I318" i="15"/>
  <c r="I317" i="15"/>
  <c r="I313" i="15"/>
  <c r="I304" i="15"/>
  <c r="I299" i="15"/>
  <c r="I334" i="15" s="1"/>
  <c r="H299" i="15"/>
  <c r="H334" i="15" s="1"/>
  <c r="I282" i="15"/>
  <c r="H282" i="15"/>
  <c r="I264" i="15"/>
  <c r="H264" i="15"/>
  <c r="I245" i="15"/>
  <c r="H245" i="15"/>
  <c r="H333" i="15"/>
  <c r="J298" i="15" l="1"/>
  <c r="J333" i="15" s="1"/>
  <c r="J337" i="15"/>
  <c r="I298" i="15"/>
  <c r="I333" i="15" s="1"/>
  <c r="J234" i="20"/>
  <c r="S43" i="20" s="1"/>
  <c r="I234" i="20"/>
  <c r="R43" i="20" s="1"/>
  <c r="H234" i="20"/>
  <c r="Q43" i="20" s="1"/>
  <c r="J233" i="20"/>
  <c r="S42" i="20" s="1"/>
  <c r="I233" i="20"/>
  <c r="R42" i="20" s="1"/>
  <c r="H233" i="20"/>
  <c r="Q42" i="20" s="1"/>
  <c r="H176" i="20"/>
  <c r="I176" i="20"/>
  <c r="J176" i="20"/>
  <c r="H177" i="20"/>
  <c r="I177" i="20"/>
  <c r="J177" i="20"/>
  <c r="H178" i="20"/>
  <c r="I178" i="20"/>
  <c r="J178" i="20"/>
  <c r="H179" i="20"/>
  <c r="I179" i="20"/>
  <c r="J179" i="20"/>
  <c r="H181" i="20"/>
  <c r="I181" i="20"/>
  <c r="J181" i="20"/>
  <c r="H183" i="20"/>
  <c r="I183" i="20"/>
  <c r="J183" i="20"/>
  <c r="H184" i="20"/>
  <c r="I184" i="20"/>
  <c r="J184" i="20"/>
  <c r="H190" i="20"/>
  <c r="I190" i="20"/>
  <c r="J190" i="20"/>
  <c r="H191" i="20"/>
  <c r="I191" i="20"/>
  <c r="J191" i="20"/>
  <c r="H192" i="20"/>
  <c r="I192" i="20"/>
  <c r="J192" i="20"/>
  <c r="H193" i="20"/>
  <c r="I193" i="20"/>
  <c r="J193" i="20"/>
  <c r="H195" i="20"/>
  <c r="I195" i="20"/>
  <c r="J195" i="20"/>
  <c r="H196" i="20"/>
  <c r="I196" i="20"/>
  <c r="J196" i="20"/>
  <c r="H197" i="20"/>
  <c r="I197" i="20"/>
  <c r="J197" i="20"/>
  <c r="H199" i="20"/>
  <c r="I199" i="20"/>
  <c r="J199" i="20"/>
  <c r="H200" i="20"/>
  <c r="I200" i="20"/>
  <c r="J200" i="20"/>
  <c r="H201" i="20"/>
  <c r="I201" i="20"/>
  <c r="J201" i="20"/>
  <c r="H202" i="20"/>
  <c r="I202" i="20"/>
  <c r="J202" i="20"/>
  <c r="H203" i="20"/>
  <c r="I203" i="20"/>
  <c r="J203" i="20"/>
  <c r="H206" i="20"/>
  <c r="I206" i="20"/>
  <c r="J206" i="20"/>
  <c r="H207" i="20"/>
  <c r="I207" i="20"/>
  <c r="J207" i="20"/>
  <c r="H208" i="20"/>
  <c r="I208" i="20"/>
  <c r="J208" i="20"/>
  <c r="H210" i="20"/>
  <c r="I210" i="20"/>
  <c r="J210" i="20"/>
  <c r="H211" i="20"/>
  <c r="I211" i="20"/>
  <c r="J211" i="20"/>
  <c r="H212" i="20"/>
  <c r="I212" i="20"/>
  <c r="J212" i="20"/>
  <c r="H214" i="20"/>
  <c r="I214" i="20"/>
  <c r="J214" i="20"/>
  <c r="H215" i="20"/>
  <c r="I215" i="20"/>
  <c r="J215" i="20"/>
  <c r="H216" i="20"/>
  <c r="I216" i="20"/>
  <c r="J216" i="20"/>
  <c r="H218" i="20"/>
  <c r="I218" i="20"/>
  <c r="J218" i="20"/>
  <c r="H219" i="20"/>
  <c r="I219" i="20"/>
  <c r="J219" i="20"/>
  <c r="H220" i="20"/>
  <c r="I220" i="20"/>
  <c r="J220" i="20"/>
  <c r="H221" i="20"/>
  <c r="I221" i="20"/>
  <c r="J221" i="20"/>
  <c r="H225" i="20"/>
  <c r="I225" i="20"/>
  <c r="J225" i="20"/>
  <c r="H226" i="20"/>
  <c r="I226" i="20"/>
  <c r="J226" i="20"/>
  <c r="H228" i="20"/>
  <c r="I228" i="20"/>
  <c r="J228" i="20"/>
  <c r="J175" i="20"/>
  <c r="I175" i="20"/>
  <c r="H175" i="20"/>
  <c r="J173" i="20"/>
  <c r="S35" i="20" s="1"/>
  <c r="I173" i="20"/>
  <c r="R35" i="20" s="1"/>
  <c r="H173" i="20"/>
  <c r="Q35" i="20" s="1"/>
  <c r="J172" i="20"/>
  <c r="S34" i="20" s="1"/>
  <c r="I172" i="20"/>
  <c r="R34" i="20" s="1"/>
  <c r="H172" i="20"/>
  <c r="Q34" i="20" s="1"/>
  <c r="H107" i="20"/>
  <c r="I107" i="20"/>
  <c r="J107" i="20"/>
  <c r="H109" i="20"/>
  <c r="I109" i="20"/>
  <c r="J109" i="20"/>
  <c r="H111" i="20"/>
  <c r="I111" i="20"/>
  <c r="J111" i="20"/>
  <c r="H112" i="20"/>
  <c r="I112" i="20"/>
  <c r="J112" i="20"/>
  <c r="H113" i="20"/>
  <c r="I113" i="20"/>
  <c r="J113" i="20"/>
  <c r="H114" i="20"/>
  <c r="I114" i="20"/>
  <c r="J114" i="20"/>
  <c r="H115" i="20"/>
  <c r="I115" i="20"/>
  <c r="J115" i="20"/>
  <c r="H117" i="20"/>
  <c r="I117" i="20"/>
  <c r="J117" i="20"/>
  <c r="H118" i="20"/>
  <c r="I118" i="20"/>
  <c r="J118" i="20"/>
  <c r="H120" i="20"/>
  <c r="I120" i="20"/>
  <c r="J120" i="20"/>
  <c r="H121" i="20"/>
  <c r="I121" i="20"/>
  <c r="J121" i="20"/>
  <c r="H122" i="20"/>
  <c r="I122" i="20"/>
  <c r="J122" i="20"/>
  <c r="H123" i="20"/>
  <c r="I123" i="20"/>
  <c r="J123" i="20"/>
  <c r="H126" i="20"/>
  <c r="I126" i="20"/>
  <c r="J126" i="20"/>
  <c r="H127" i="20"/>
  <c r="I127" i="20"/>
  <c r="J127" i="20"/>
  <c r="H128" i="20"/>
  <c r="I128" i="20"/>
  <c r="J128" i="20"/>
  <c r="H129" i="20"/>
  <c r="I129" i="20"/>
  <c r="J129" i="20"/>
  <c r="H133" i="20"/>
  <c r="I133" i="20"/>
  <c r="J133" i="20"/>
  <c r="H134" i="20"/>
  <c r="I134" i="20"/>
  <c r="J134" i="20"/>
  <c r="H135" i="20"/>
  <c r="Q52" i="20" s="1"/>
  <c r="I135" i="20"/>
  <c r="J135" i="20"/>
  <c r="S52" i="20" s="1"/>
  <c r="H136" i="20"/>
  <c r="I136" i="20"/>
  <c r="J136" i="20"/>
  <c r="H137" i="20"/>
  <c r="I137" i="20"/>
  <c r="J137" i="20"/>
  <c r="H138" i="20"/>
  <c r="I138" i="20"/>
  <c r="J138" i="20"/>
  <c r="H139" i="20"/>
  <c r="I139" i="20"/>
  <c r="J139" i="20"/>
  <c r="H140" i="20"/>
  <c r="I140" i="20"/>
  <c r="J140" i="20"/>
  <c r="H141" i="20"/>
  <c r="I141" i="20"/>
  <c r="J141" i="20"/>
  <c r="H143" i="20"/>
  <c r="I143" i="20"/>
  <c r="J143" i="20"/>
  <c r="H144" i="20"/>
  <c r="I144" i="20"/>
  <c r="J144" i="20"/>
  <c r="H145" i="20"/>
  <c r="I145" i="20"/>
  <c r="J145" i="20"/>
  <c r="H148" i="20"/>
  <c r="I148" i="20"/>
  <c r="J148" i="20"/>
  <c r="H149" i="20"/>
  <c r="I149" i="20"/>
  <c r="J149" i="20"/>
  <c r="H150" i="20"/>
  <c r="I150" i="20"/>
  <c r="R31" i="20" s="1"/>
  <c r="J150" i="20"/>
  <c r="S31" i="20" s="1"/>
  <c r="H151" i="20"/>
  <c r="I151" i="20"/>
  <c r="J151" i="20"/>
  <c r="H152" i="20"/>
  <c r="Q54" i="20" s="1"/>
  <c r="I152" i="20"/>
  <c r="R54" i="20" s="1"/>
  <c r="J152" i="20"/>
  <c r="S54" i="20" s="1"/>
  <c r="H153" i="20"/>
  <c r="I153" i="20"/>
  <c r="J153" i="20"/>
  <c r="H154" i="20"/>
  <c r="I154" i="20"/>
  <c r="J154" i="20"/>
  <c r="H155" i="20"/>
  <c r="I155" i="20"/>
  <c r="J155" i="20"/>
  <c r="H157" i="20"/>
  <c r="I157" i="20"/>
  <c r="J157" i="20"/>
  <c r="H158" i="20"/>
  <c r="Q32" i="20" s="1"/>
  <c r="I158" i="20"/>
  <c r="R32" i="20" s="1"/>
  <c r="J158" i="20"/>
  <c r="S32" i="20" s="1"/>
  <c r="H159" i="20"/>
  <c r="I159" i="20"/>
  <c r="J159" i="20"/>
  <c r="H160" i="20"/>
  <c r="I160" i="20"/>
  <c r="J160" i="20"/>
  <c r="H161" i="20"/>
  <c r="I161" i="20"/>
  <c r="J161" i="20"/>
  <c r="H162" i="20"/>
  <c r="I162" i="20"/>
  <c r="J162" i="20"/>
  <c r="H163" i="20"/>
  <c r="I163" i="20"/>
  <c r="J163" i="20"/>
  <c r="H165" i="20"/>
  <c r="I165" i="20"/>
  <c r="J165" i="20"/>
  <c r="H166" i="20"/>
  <c r="I166" i="20"/>
  <c r="J166" i="20"/>
  <c r="H168" i="20"/>
  <c r="I168" i="20"/>
  <c r="J168" i="20"/>
  <c r="H169" i="20"/>
  <c r="I169" i="20"/>
  <c r="J169" i="20"/>
  <c r="J106" i="20"/>
  <c r="I106" i="20"/>
  <c r="H106" i="20"/>
  <c r="J105" i="20"/>
  <c r="I105" i="20"/>
  <c r="H105" i="20"/>
  <c r="H20" i="20"/>
  <c r="I20" i="20"/>
  <c r="J20" i="20"/>
  <c r="H23" i="20"/>
  <c r="I23" i="20"/>
  <c r="J23" i="20"/>
  <c r="H25" i="20"/>
  <c r="I25" i="20"/>
  <c r="J25" i="20"/>
  <c r="H26" i="20"/>
  <c r="I26" i="20"/>
  <c r="J26" i="20"/>
  <c r="H27" i="20"/>
  <c r="I27" i="20"/>
  <c r="J27" i="20"/>
  <c r="H28" i="20"/>
  <c r="I28" i="20"/>
  <c r="J28" i="20"/>
  <c r="H30" i="20"/>
  <c r="I30" i="20"/>
  <c r="J30" i="20"/>
  <c r="H31" i="20"/>
  <c r="I31" i="20"/>
  <c r="J31" i="20"/>
  <c r="H34" i="20"/>
  <c r="I34" i="20"/>
  <c r="J34" i="20"/>
  <c r="H35" i="20"/>
  <c r="I35" i="20"/>
  <c r="J35" i="20"/>
  <c r="H36" i="20"/>
  <c r="I36" i="20"/>
  <c r="J36" i="20"/>
  <c r="H37" i="20"/>
  <c r="I37" i="20"/>
  <c r="J37" i="20"/>
  <c r="H39" i="20"/>
  <c r="I39" i="20"/>
  <c r="J39" i="20"/>
  <c r="H40" i="20"/>
  <c r="I40" i="20"/>
  <c r="J40" i="20"/>
  <c r="H41" i="20"/>
  <c r="I41" i="20"/>
  <c r="J41" i="20"/>
  <c r="H43" i="20"/>
  <c r="I43" i="20"/>
  <c r="J43" i="20"/>
  <c r="H44" i="20"/>
  <c r="I44" i="20"/>
  <c r="J44" i="20"/>
  <c r="H46" i="20"/>
  <c r="I46" i="20"/>
  <c r="J46" i="20"/>
  <c r="H47" i="20"/>
  <c r="I47" i="20"/>
  <c r="J47" i="20"/>
  <c r="H48" i="20"/>
  <c r="I48" i="20"/>
  <c r="J48" i="20"/>
  <c r="H49" i="20"/>
  <c r="I49" i="20"/>
  <c r="J49" i="20"/>
  <c r="H50" i="20"/>
  <c r="I50" i="20"/>
  <c r="J50" i="20"/>
  <c r="H51" i="20"/>
  <c r="I51" i="20"/>
  <c r="J51" i="20"/>
  <c r="H53" i="20"/>
  <c r="I53" i="20"/>
  <c r="J53" i="20"/>
  <c r="H54" i="20"/>
  <c r="I54" i="20"/>
  <c r="J54" i="20"/>
  <c r="H57" i="20"/>
  <c r="I57" i="20"/>
  <c r="J57" i="20"/>
  <c r="H58" i="20"/>
  <c r="I58" i="20"/>
  <c r="J58" i="20"/>
  <c r="H60" i="20"/>
  <c r="I60" i="20"/>
  <c r="J60" i="20"/>
  <c r="H61" i="20"/>
  <c r="I61" i="20"/>
  <c r="J61" i="20"/>
  <c r="H62" i="20"/>
  <c r="I62" i="20"/>
  <c r="J62" i="20"/>
  <c r="H63" i="20"/>
  <c r="I63" i="20"/>
  <c r="J63" i="20"/>
  <c r="H66" i="20"/>
  <c r="I66" i="20"/>
  <c r="J66" i="20"/>
  <c r="H67" i="20"/>
  <c r="I67" i="20"/>
  <c r="J67" i="20"/>
  <c r="H68" i="20"/>
  <c r="I68" i="20"/>
  <c r="J68" i="20"/>
  <c r="H69" i="20"/>
  <c r="I69" i="20"/>
  <c r="J69" i="20"/>
  <c r="H71" i="20"/>
  <c r="I71" i="20"/>
  <c r="J71" i="20"/>
  <c r="H72" i="20"/>
  <c r="I72" i="20"/>
  <c r="J72" i="20"/>
  <c r="H73" i="20"/>
  <c r="I73" i="20"/>
  <c r="J73" i="20"/>
  <c r="H74" i="20"/>
  <c r="I74" i="20"/>
  <c r="J74" i="20"/>
  <c r="H76" i="20"/>
  <c r="Q51" i="20" s="1"/>
  <c r="I76" i="20"/>
  <c r="R51" i="20" s="1"/>
  <c r="J76" i="20"/>
  <c r="S51" i="20" s="1"/>
  <c r="H77" i="20"/>
  <c r="I77" i="20"/>
  <c r="J77" i="20"/>
  <c r="H78" i="20"/>
  <c r="I78" i="20"/>
  <c r="J78" i="20"/>
  <c r="H80" i="20"/>
  <c r="I80" i="20"/>
  <c r="J80" i="20"/>
  <c r="H81" i="20"/>
  <c r="I81" i="20"/>
  <c r="J81" i="20"/>
  <c r="H82" i="20"/>
  <c r="I82" i="20"/>
  <c r="J82" i="20"/>
  <c r="H83" i="20"/>
  <c r="I83" i="20"/>
  <c r="J83" i="20"/>
  <c r="H84" i="20"/>
  <c r="I84" i="20"/>
  <c r="J84" i="20"/>
  <c r="H85" i="20"/>
  <c r="I85" i="20"/>
  <c r="J85" i="20"/>
  <c r="H87" i="20"/>
  <c r="I87" i="20"/>
  <c r="J87" i="20"/>
  <c r="H88" i="20"/>
  <c r="I88" i="20"/>
  <c r="J88" i="20"/>
  <c r="H89" i="20"/>
  <c r="I89" i="20"/>
  <c r="J89" i="20"/>
  <c r="H91" i="20"/>
  <c r="I91" i="20"/>
  <c r="J91" i="20"/>
  <c r="H92" i="20"/>
  <c r="I92" i="20"/>
  <c r="J92" i="20"/>
  <c r="H94" i="20"/>
  <c r="I94" i="20"/>
  <c r="J94" i="20"/>
  <c r="H95" i="20"/>
  <c r="I95" i="20"/>
  <c r="J95" i="20"/>
  <c r="H97" i="20"/>
  <c r="I97" i="20"/>
  <c r="J97" i="20"/>
  <c r="H98" i="20"/>
  <c r="I98" i="20"/>
  <c r="J98" i="20"/>
  <c r="H99" i="20"/>
  <c r="I99" i="20"/>
  <c r="J99" i="20"/>
  <c r="I17" i="20"/>
  <c r="R18" i="20" s="1"/>
  <c r="H17" i="20"/>
  <c r="Q18" i="20" s="1"/>
  <c r="J164" i="15"/>
  <c r="J164" i="20" s="1"/>
  <c r="I164" i="15"/>
  <c r="I164" i="20" s="1"/>
  <c r="H164" i="15"/>
  <c r="H164" i="20" s="1"/>
  <c r="J86" i="15"/>
  <c r="J86" i="20" s="1"/>
  <c r="I86" i="15"/>
  <c r="H86" i="15"/>
  <c r="H86" i="20" s="1"/>
  <c r="K11" i="20"/>
  <c r="Q68" i="20" s="1"/>
  <c r="E5" i="20"/>
  <c r="E6" i="20"/>
  <c r="E7" i="20"/>
  <c r="E8" i="20"/>
  <c r="E9" i="20"/>
  <c r="E10" i="20"/>
  <c r="E4" i="20"/>
  <c r="I86" i="20" l="1"/>
  <c r="Q47" i="20"/>
  <c r="R49" i="20"/>
  <c r="Q50" i="20"/>
  <c r="R47" i="20"/>
  <c r="S47" i="20"/>
  <c r="S50" i="20"/>
  <c r="S49" i="20"/>
  <c r="R50" i="20"/>
  <c r="Q49" i="20"/>
  <c r="Q31" i="20"/>
  <c r="R52" i="20"/>
  <c r="H224" i="15"/>
  <c r="H224" i="20" s="1"/>
  <c r="H217" i="15"/>
  <c r="H217" i="20" s="1"/>
  <c r="Q39" i="20" s="1"/>
  <c r="H213" i="15"/>
  <c r="H213" i="20" s="1"/>
  <c r="H209" i="15"/>
  <c r="H209" i="20" s="1"/>
  <c r="H205" i="15"/>
  <c r="H205" i="20" s="1"/>
  <c r="H198" i="15"/>
  <c r="H198" i="20" s="1"/>
  <c r="H194" i="15"/>
  <c r="H194" i="20" s="1"/>
  <c r="H189" i="15"/>
  <c r="H186" i="15"/>
  <c r="H186" i="20" s="1"/>
  <c r="H185" i="15"/>
  <c r="H185" i="20" s="1"/>
  <c r="H182" i="15"/>
  <c r="H174" i="15"/>
  <c r="H171" i="15"/>
  <c r="H171" i="20" s="1"/>
  <c r="H167" i="15"/>
  <c r="H167" i="20" s="1"/>
  <c r="Q33" i="20" s="1"/>
  <c r="H156" i="15"/>
  <c r="H156" i="20" s="1"/>
  <c r="H147" i="15"/>
  <c r="H147" i="20" s="1"/>
  <c r="Q53" i="20" s="1"/>
  <c r="H142" i="15"/>
  <c r="H142" i="20" s="1"/>
  <c r="H132" i="15"/>
  <c r="H132" i="20" s="1"/>
  <c r="Q46" i="20" s="1"/>
  <c r="H125" i="15"/>
  <c r="H125" i="20" s="1"/>
  <c r="Q45" i="20" s="1"/>
  <c r="H119" i="15"/>
  <c r="H119" i="20" s="1"/>
  <c r="H116" i="15"/>
  <c r="H116" i="20" s="1"/>
  <c r="H110" i="15"/>
  <c r="H104" i="15"/>
  <c r="H101" i="15"/>
  <c r="H101" i="20" s="1"/>
  <c r="H96" i="15"/>
  <c r="H96" i="20" s="1"/>
  <c r="Q44" i="20" s="1"/>
  <c r="H93" i="15"/>
  <c r="H90" i="15"/>
  <c r="H90" i="20" s="1"/>
  <c r="H79" i="15"/>
  <c r="H70" i="15"/>
  <c r="H59" i="15"/>
  <c r="H52" i="15"/>
  <c r="H42" i="15"/>
  <c r="H42" i="20" s="1"/>
  <c r="H38" i="15"/>
  <c r="H38" i="20" s="1"/>
  <c r="H33" i="15"/>
  <c r="H33" i="20" s="1"/>
  <c r="H29" i="15"/>
  <c r="H29" i="20" s="1"/>
  <c r="H24" i="15"/>
  <c r="H24" i="20" s="1"/>
  <c r="J156" i="15"/>
  <c r="J156" i="20" s="1"/>
  <c r="I156" i="15"/>
  <c r="I156" i="20" s="1"/>
  <c r="I224" i="15"/>
  <c r="I224" i="20" s="1"/>
  <c r="I217" i="15"/>
  <c r="I217" i="20" s="1"/>
  <c r="R39" i="20" s="1"/>
  <c r="I213" i="15"/>
  <c r="I213" i="20" s="1"/>
  <c r="I209" i="15"/>
  <c r="I209" i="20" s="1"/>
  <c r="I205" i="15"/>
  <c r="I205" i="20" s="1"/>
  <c r="I198" i="15"/>
  <c r="I198" i="20" s="1"/>
  <c r="I194" i="15"/>
  <c r="I194" i="20" s="1"/>
  <c r="I189" i="15"/>
  <c r="I303" i="15" s="1"/>
  <c r="I186" i="15"/>
  <c r="I186" i="20" s="1"/>
  <c r="I185" i="15"/>
  <c r="I185" i="20" s="1"/>
  <c r="I182" i="15"/>
  <c r="I174" i="15"/>
  <c r="I167" i="15"/>
  <c r="I147" i="15"/>
  <c r="I147" i="20" s="1"/>
  <c r="R53" i="20" s="1"/>
  <c r="I142" i="15"/>
  <c r="I142" i="20" s="1"/>
  <c r="I132" i="15"/>
  <c r="I132" i="20" s="1"/>
  <c r="R46" i="20" s="1"/>
  <c r="I125" i="15"/>
  <c r="I119" i="15"/>
  <c r="I116" i="15"/>
  <c r="I116" i="20" s="1"/>
  <c r="I110" i="15"/>
  <c r="I104" i="15"/>
  <c r="I96" i="15"/>
  <c r="I96" i="20" s="1"/>
  <c r="R44" i="20" s="1"/>
  <c r="I93" i="15"/>
  <c r="I90" i="15"/>
  <c r="I90" i="20" s="1"/>
  <c r="I79" i="15"/>
  <c r="I70" i="15"/>
  <c r="I59" i="15"/>
  <c r="I52" i="15"/>
  <c r="I42" i="15"/>
  <c r="I42" i="20" s="1"/>
  <c r="I38" i="15"/>
  <c r="I38" i="20" s="1"/>
  <c r="I33" i="15"/>
  <c r="I33" i="20" s="1"/>
  <c r="I29" i="15"/>
  <c r="I29" i="20" s="1"/>
  <c r="I24" i="15"/>
  <c r="I24" i="20" s="1"/>
  <c r="J186" i="15"/>
  <c r="J186" i="20" s="1"/>
  <c r="F11" i="15"/>
  <c r="J167" i="15"/>
  <c r="J96" i="15"/>
  <c r="J96" i="20" s="1"/>
  <c r="S44" i="20" s="1"/>
  <c r="J110" i="15"/>
  <c r="J52" i="15"/>
  <c r="J174" i="15"/>
  <c r="J59" i="15"/>
  <c r="J42" i="15"/>
  <c r="J42" i="20" s="1"/>
  <c r="J38" i="15"/>
  <c r="J38" i="20" s="1"/>
  <c r="J119" i="15"/>
  <c r="J119" i="20" s="1"/>
  <c r="J116" i="15"/>
  <c r="J116" i="20" s="1"/>
  <c r="J125" i="15"/>
  <c r="J147" i="15"/>
  <c r="J132" i="15"/>
  <c r="J132" i="20" s="1"/>
  <c r="S46" i="20" s="1"/>
  <c r="J142" i="15"/>
  <c r="J142" i="20" s="1"/>
  <c r="J93" i="15"/>
  <c r="J93" i="20" s="1"/>
  <c r="J90" i="15"/>
  <c r="J90" i="20" s="1"/>
  <c r="J79" i="15"/>
  <c r="J70" i="15"/>
  <c r="J33" i="15"/>
  <c r="J33" i="20" s="1"/>
  <c r="J29" i="15"/>
  <c r="J29" i="20" s="1"/>
  <c r="J24" i="15"/>
  <c r="J24" i="20" s="1"/>
  <c r="J224" i="15"/>
  <c r="J224" i="20" s="1"/>
  <c r="J217" i="15"/>
  <c r="J217" i="20" s="1"/>
  <c r="S39" i="20" s="1"/>
  <c r="J213" i="15"/>
  <c r="J213" i="20" s="1"/>
  <c r="J209" i="15"/>
  <c r="J209" i="20" s="1"/>
  <c r="J205" i="15"/>
  <c r="J205" i="20" s="1"/>
  <c r="J198" i="15"/>
  <c r="J198" i="20" s="1"/>
  <c r="J194" i="15"/>
  <c r="J194" i="20" s="1"/>
  <c r="J189" i="15"/>
  <c r="J303" i="15" s="1"/>
  <c r="J182" i="15"/>
  <c r="J185" i="15"/>
  <c r="J185" i="20" s="1"/>
  <c r="J104" i="15"/>
  <c r="J104" i="20" s="1"/>
  <c r="S28" i="20" s="1"/>
  <c r="I171" i="15"/>
  <c r="I171" i="20" s="1"/>
  <c r="I101" i="15"/>
  <c r="I101" i="20" s="1"/>
  <c r="I125" i="20" l="1"/>
  <c r="R45" i="20" s="1"/>
  <c r="I305" i="15"/>
  <c r="I167" i="20"/>
  <c r="R33" i="20" s="1"/>
  <c r="I307" i="15"/>
  <c r="J167" i="20"/>
  <c r="S33" i="20" s="1"/>
  <c r="J307" i="15"/>
  <c r="J306" i="15"/>
  <c r="J125" i="20"/>
  <c r="S45" i="20" s="1"/>
  <c r="J305" i="15"/>
  <c r="I306" i="15"/>
  <c r="I302" i="15" s="1"/>
  <c r="I174" i="20"/>
  <c r="I241" i="15"/>
  <c r="H174" i="20"/>
  <c r="H241" i="15"/>
  <c r="I119" i="20"/>
  <c r="J327" i="15"/>
  <c r="I327" i="15"/>
  <c r="I104" i="20"/>
  <c r="R28" i="20" s="1"/>
  <c r="J321" i="15"/>
  <c r="I321" i="15"/>
  <c r="H93" i="20"/>
  <c r="Q25" i="20" s="1"/>
  <c r="I300" i="15"/>
  <c r="I93" i="20"/>
  <c r="J300" i="15"/>
  <c r="J241" i="15"/>
  <c r="J174" i="20"/>
  <c r="J284" i="15"/>
  <c r="I284" i="15"/>
  <c r="J247" i="15"/>
  <c r="I247" i="15"/>
  <c r="H247" i="15"/>
  <c r="S25" i="20"/>
  <c r="I180" i="15"/>
  <c r="I180" i="20" s="1"/>
  <c r="R37" i="20" s="1"/>
  <c r="I182" i="20"/>
  <c r="H188" i="15"/>
  <c r="H188" i="20" s="1"/>
  <c r="H189" i="20"/>
  <c r="Q48" i="20" s="1"/>
  <c r="J180" i="15"/>
  <c r="J180" i="20" s="1"/>
  <c r="S37" i="20" s="1"/>
  <c r="J182" i="20"/>
  <c r="J188" i="15"/>
  <c r="J188" i="20" s="1"/>
  <c r="J189" i="20"/>
  <c r="S48" i="20" s="1"/>
  <c r="R25" i="20"/>
  <c r="I188" i="15"/>
  <c r="I188" i="20" s="1"/>
  <c r="I189" i="20"/>
  <c r="R48" i="20" s="1"/>
  <c r="H180" i="15"/>
  <c r="H180" i="20" s="1"/>
  <c r="Q37" i="20" s="1"/>
  <c r="H182" i="20"/>
  <c r="J146" i="15"/>
  <c r="J147" i="20"/>
  <c r="S53" i="20" s="1"/>
  <c r="J108" i="15"/>
  <c r="J108" i="20" s="1"/>
  <c r="J110" i="20"/>
  <c r="H75" i="15"/>
  <c r="H75" i="20" s="1"/>
  <c r="Q24" i="20" s="1"/>
  <c r="H79" i="20"/>
  <c r="J65" i="15"/>
  <c r="J65" i="20" s="1"/>
  <c r="S23" i="20" s="1"/>
  <c r="J70" i="20"/>
  <c r="J75" i="15"/>
  <c r="J75" i="20" s="1"/>
  <c r="S24" i="20" s="1"/>
  <c r="J79" i="20"/>
  <c r="I45" i="15"/>
  <c r="I52" i="20"/>
  <c r="I108" i="15"/>
  <c r="I108" i="20" s="1"/>
  <c r="I110" i="20"/>
  <c r="I56" i="15"/>
  <c r="I59" i="20"/>
  <c r="I65" i="15"/>
  <c r="I70" i="20"/>
  <c r="J56" i="15"/>
  <c r="J59" i="20"/>
  <c r="I75" i="15"/>
  <c r="I79" i="20"/>
  <c r="H45" i="15"/>
  <c r="H52" i="20"/>
  <c r="H104" i="20"/>
  <c r="Q28" i="20" s="1"/>
  <c r="J45" i="15"/>
  <c r="J45" i="20" s="1"/>
  <c r="J52" i="20"/>
  <c r="H65" i="15"/>
  <c r="H70" i="20"/>
  <c r="H56" i="15"/>
  <c r="H59" i="20"/>
  <c r="H108" i="15"/>
  <c r="H108" i="20" s="1"/>
  <c r="H110" i="20"/>
  <c r="K4" i="20"/>
  <c r="J17" i="15"/>
  <c r="J240" i="15" s="1"/>
  <c r="F11" i="20"/>
  <c r="Q67" i="20" s="1"/>
  <c r="I187" i="15"/>
  <c r="I187" i="20" s="1"/>
  <c r="R36" i="20" s="1"/>
  <c r="H131" i="15"/>
  <c r="I32" i="15"/>
  <c r="I32" i="20" s="1"/>
  <c r="I131" i="15"/>
  <c r="J131" i="15"/>
  <c r="H230" i="15"/>
  <c r="H230" i="20" s="1"/>
  <c r="J22" i="15"/>
  <c r="J22" i="20" s="1"/>
  <c r="J32" i="15"/>
  <c r="J32" i="20" s="1"/>
  <c r="H222" i="15"/>
  <c r="H222" i="20" s="1"/>
  <c r="I22" i="15"/>
  <c r="H146" i="15"/>
  <c r="H146" i="20" s="1"/>
  <c r="Q30" i="20" s="1"/>
  <c r="I222" i="15"/>
  <c r="I222" i="20" s="1"/>
  <c r="I146" i="15"/>
  <c r="J222" i="15"/>
  <c r="J222" i="20" s="1"/>
  <c r="H22" i="15"/>
  <c r="H32" i="15"/>
  <c r="J230" i="15"/>
  <c r="J230" i="20" s="1"/>
  <c r="J204" i="15"/>
  <c r="J204" i="20" s="1"/>
  <c r="S38" i="20" s="1"/>
  <c r="H187" i="15"/>
  <c r="H187" i="20" s="1"/>
  <c r="Q36" i="20" s="1"/>
  <c r="J187" i="15"/>
  <c r="J187" i="20" s="1"/>
  <c r="S36" i="20" s="1"/>
  <c r="I230" i="15"/>
  <c r="I230" i="20" s="1"/>
  <c r="J56" i="20" l="1"/>
  <c r="S22" i="20" s="1"/>
  <c r="J250" i="15"/>
  <c r="J287" i="15"/>
  <c r="J302" i="15"/>
  <c r="I146" i="20"/>
  <c r="R30" i="20" s="1"/>
  <c r="I311" i="15"/>
  <c r="J325" i="15"/>
  <c r="I325" i="15"/>
  <c r="I75" i="20"/>
  <c r="R24" i="20" s="1"/>
  <c r="J310" i="15"/>
  <c r="I310" i="15"/>
  <c r="I65" i="20"/>
  <c r="R23" i="20" s="1"/>
  <c r="J326" i="15"/>
  <c r="I326" i="15"/>
  <c r="I56" i="20"/>
  <c r="R22" i="20" s="1"/>
  <c r="I251" i="15"/>
  <c r="I288" i="15"/>
  <c r="I250" i="15"/>
  <c r="I287" i="15"/>
  <c r="J289" i="15" s="1"/>
  <c r="J312" i="15"/>
  <c r="I312" i="15"/>
  <c r="I270" i="15"/>
  <c r="I283" i="15"/>
  <c r="I246" i="15"/>
  <c r="I269" i="15"/>
  <c r="I265" i="15"/>
  <c r="H56" i="20"/>
  <c r="Q22" i="20" s="1"/>
  <c r="H251" i="15"/>
  <c r="H250" i="15"/>
  <c r="H246" i="15"/>
  <c r="H269" i="15"/>
  <c r="H270" i="15"/>
  <c r="H265" i="15"/>
  <c r="H45" i="20"/>
  <c r="I316" i="15"/>
  <c r="I45" i="20"/>
  <c r="J316" i="15"/>
  <c r="H22" i="20"/>
  <c r="I315" i="15"/>
  <c r="I22" i="20"/>
  <c r="J315" i="15"/>
  <c r="J320" i="15" s="1"/>
  <c r="J146" i="20"/>
  <c r="S30" i="20" s="1"/>
  <c r="J311" i="15"/>
  <c r="J288" i="15"/>
  <c r="J251" i="15"/>
  <c r="J246" i="15"/>
  <c r="J283" i="15"/>
  <c r="J264" i="15"/>
  <c r="J245" i="15"/>
  <c r="J299" i="15"/>
  <c r="J334" i="15" s="1"/>
  <c r="J282" i="15"/>
  <c r="I103" i="15"/>
  <c r="H204" i="15"/>
  <c r="H204" i="20" s="1"/>
  <c r="Q38" i="20" s="1"/>
  <c r="J103" i="15"/>
  <c r="J103" i="20" s="1"/>
  <c r="S27" i="20" s="1"/>
  <c r="I204" i="15"/>
  <c r="I204" i="20" s="1"/>
  <c r="R38" i="20" s="1"/>
  <c r="I64" i="15"/>
  <c r="I64" i="20" s="1"/>
  <c r="H103" i="15"/>
  <c r="H103" i="20" s="1"/>
  <c r="Q27" i="20" s="1"/>
  <c r="H64" i="15"/>
  <c r="H65" i="20"/>
  <c r="Q23" i="20" s="1"/>
  <c r="H21" i="15"/>
  <c r="H21" i="20" s="1"/>
  <c r="Q20" i="20" s="1"/>
  <c r="H32" i="20"/>
  <c r="H131" i="20"/>
  <c r="H130" i="15"/>
  <c r="H130" i="20" s="1"/>
  <c r="J131" i="20"/>
  <c r="J130" i="15"/>
  <c r="J130" i="20" s="1"/>
  <c r="I130" i="15"/>
  <c r="I130" i="20" s="1"/>
  <c r="I131" i="20"/>
  <c r="J171" i="15"/>
  <c r="J171" i="20" s="1"/>
  <c r="J17" i="20"/>
  <c r="S18" i="20" s="1"/>
  <c r="J64" i="15"/>
  <c r="J101" i="15"/>
  <c r="J101" i="20" s="1"/>
  <c r="I21" i="15"/>
  <c r="J21" i="15"/>
  <c r="J223" i="15"/>
  <c r="I320" i="15" l="1"/>
  <c r="H223" i="15"/>
  <c r="H227" i="15" s="1"/>
  <c r="J248" i="15"/>
  <c r="I329" i="15"/>
  <c r="J329" i="15"/>
  <c r="I103" i="20"/>
  <c r="R27" i="20" s="1"/>
  <c r="J285" i="15"/>
  <c r="I309" i="15"/>
  <c r="I272" i="15"/>
  <c r="J252" i="15"/>
  <c r="I267" i="15"/>
  <c r="J290" i="15"/>
  <c r="J253" i="15"/>
  <c r="J309" i="15"/>
  <c r="I271" i="15"/>
  <c r="I336" i="15"/>
  <c r="J336" i="15"/>
  <c r="I223" i="15"/>
  <c r="I227" i="15" s="1"/>
  <c r="J227" i="15"/>
  <c r="J223" i="20"/>
  <c r="S41" i="20" s="1"/>
  <c r="I55" i="15"/>
  <c r="I55" i="20" s="1"/>
  <c r="R21" i="20" s="1"/>
  <c r="I124" i="15"/>
  <c r="I102" i="15" s="1"/>
  <c r="I102" i="20" s="1"/>
  <c r="R26" i="20" s="1"/>
  <c r="J124" i="15"/>
  <c r="J124" i="20" s="1"/>
  <c r="S29" i="20" s="1"/>
  <c r="J64" i="20"/>
  <c r="J55" i="15"/>
  <c r="J55" i="20" s="1"/>
  <c r="S21" i="20" s="1"/>
  <c r="J21" i="20"/>
  <c r="S20" i="20" s="1"/>
  <c r="H124" i="15"/>
  <c r="I21" i="20"/>
  <c r="R20" i="20" s="1"/>
  <c r="H64" i="20"/>
  <c r="H55" i="15"/>
  <c r="H223" i="20" l="1"/>
  <c r="Q41" i="20" s="1"/>
  <c r="I301" i="15"/>
  <c r="I308" i="15" s="1"/>
  <c r="I276" i="15"/>
  <c r="I277" i="15" s="1"/>
  <c r="I257" i="15"/>
  <c r="I338" i="15"/>
  <c r="J338" i="15"/>
  <c r="J301" i="15"/>
  <c r="J294" i="15"/>
  <c r="J295" i="15" s="1"/>
  <c r="J257" i="15"/>
  <c r="I223" i="20"/>
  <c r="R41" i="20" s="1"/>
  <c r="I229" i="15"/>
  <c r="I227" i="20"/>
  <c r="H229" i="15"/>
  <c r="H227" i="20"/>
  <c r="J229" i="15"/>
  <c r="J227" i="20"/>
  <c r="J19" i="15"/>
  <c r="J102" i="15"/>
  <c r="J102" i="20" s="1"/>
  <c r="S26" i="20" s="1"/>
  <c r="I124" i="20"/>
  <c r="R29" i="20" s="1"/>
  <c r="I19" i="15"/>
  <c r="I19" i="20" s="1"/>
  <c r="R19" i="20" s="1"/>
  <c r="H102" i="15"/>
  <c r="H102" i="20" s="1"/>
  <c r="Q26" i="20" s="1"/>
  <c r="H124" i="20"/>
  <c r="Q29" i="20" s="1"/>
  <c r="H55" i="20"/>
  <c r="Q21" i="20" s="1"/>
  <c r="H19" i="15"/>
  <c r="I314" i="15" l="1"/>
  <c r="I330" i="15" s="1"/>
  <c r="I331" i="15" s="1"/>
  <c r="I335" i="15" s="1"/>
  <c r="J258" i="15"/>
  <c r="J259" i="15" s="1"/>
  <c r="J314" i="15"/>
  <c r="J330" i="15" s="1"/>
  <c r="J331" i="15" s="1"/>
  <c r="J335" i="15" s="1"/>
  <c r="J308" i="15"/>
  <c r="J231" i="15"/>
  <c r="J231" i="20" s="1"/>
  <c r="J229" i="20"/>
  <c r="S40" i="20" s="1"/>
  <c r="H231" i="15"/>
  <c r="H229" i="20"/>
  <c r="Q40" i="20" s="1"/>
  <c r="I231" i="15"/>
  <c r="I231" i="20" s="1"/>
  <c r="I229" i="20"/>
  <c r="R40" i="20" s="1"/>
  <c r="J19" i="20"/>
  <c r="S19" i="20" s="1"/>
  <c r="J18" i="15"/>
  <c r="J18" i="20" s="1"/>
  <c r="I18" i="15"/>
  <c r="I18" i="20" s="1"/>
  <c r="H19" i="20"/>
  <c r="Q19" i="20" s="1"/>
  <c r="H18" i="15"/>
  <c r="H231" i="20" l="1"/>
  <c r="L231" i="15"/>
  <c r="H18" i="20"/>
  <c r="L18" i="15"/>
  <c r="K12" i="15" l="1"/>
</calcChain>
</file>

<file path=xl/sharedStrings.xml><?xml version="1.0" encoding="utf-8"?>
<sst xmlns="http://schemas.openxmlformats.org/spreadsheetml/2006/main" count="2004" uniqueCount="1074">
  <si>
    <t>Pokyny pro vyplnění ekonomických příloh v elektronické formě pro rating MSP</t>
  </si>
  <si>
    <t>Podvojné účetnictví</t>
  </si>
  <si>
    <r>
      <t xml:space="preserve">Pro zadání  požadovaných hodnot slouží  </t>
    </r>
    <r>
      <rPr>
        <b/>
        <sz val="11"/>
        <rFont val="Arial"/>
        <family val="2"/>
      </rPr>
      <t xml:space="preserve">pouze modře </t>
    </r>
    <r>
      <rPr>
        <sz val="11"/>
        <rFont val="Arial"/>
        <family val="2"/>
      </rPr>
      <t xml:space="preserve"> označená pole, ostatní  pole žadatel  nevyplňuje. 
Hodnoty se vyplňují  </t>
    </r>
    <r>
      <rPr>
        <b/>
        <sz val="11"/>
        <rFont val="Arial"/>
        <family val="2"/>
      </rPr>
      <t xml:space="preserve">v tis. Kč </t>
    </r>
    <r>
      <rPr>
        <sz val="11"/>
        <rFont val="Arial"/>
        <family val="2"/>
        <charset val="238"/>
      </rPr>
      <t xml:space="preserve">. </t>
    </r>
    <r>
      <rPr>
        <sz val="11"/>
        <rFont val="Arial"/>
        <family val="2"/>
      </rPr>
      <t xml:space="preserve"> </t>
    </r>
  </si>
  <si>
    <t>V případě, že účetní období žadatele se nekryje s obdobím kalendářního roku, žadatel přepíše v záhlaví tabulek data konce účetního období.</t>
  </si>
  <si>
    <t xml:space="preserve">Žadatel  zpracuje  tabulky (v tis.Kč) ve struktuře  účetních  výkazů (Rozvaha, Výkaz  zisku a ztráty)  a  uvede  požadované  doplňující  údaje  . </t>
  </si>
  <si>
    <t xml:space="preserve">
Požadované údaje zpracuje:</t>
  </si>
  <si>
    <t xml:space="preserve">·          </t>
  </si>
  <si>
    <t>za předcházející uzavřená 2 účetní období (zahrnuje i předpoklad účetní závěrky za poslední účetní období, pokud účetnictví není do doby podání žádosti v průběhu běžného roku s konečnou platností uzavřeno),</t>
  </si>
  <si>
    <t>od počátku běžného roku (resp. běžného účetního období) do konce posledního účetně uzavřeného čtvrtletí před datem předložení žádosti,</t>
  </si>
  <si>
    <r>
      <t>Kontrola vstupních dat:</t>
    </r>
    <r>
      <rPr>
        <sz val="11"/>
        <rFont val="Arial"/>
        <family val="2"/>
      </rPr>
      <t xml:space="preserve"> Hlavní kontroly vstupních dat provádí žadatel tím, že pozorně a pečlivě porovnává natypované údaje s údaji zapsaných v použitém zdroji údajů (např. z vyplněných standardních formulářů účetních výkazů, z výpisů z obchodního rejstříku, atd.). Další kontrola (automatická) je realizována prostřednictvím </t>
    </r>
    <r>
      <rPr>
        <b/>
        <sz val="11"/>
        <rFont val="Arial"/>
        <family val="2"/>
        <charset val="238"/>
      </rPr>
      <t>kontrolní buňky</t>
    </r>
    <r>
      <rPr>
        <sz val="11"/>
        <rFont val="Arial"/>
        <family val="2"/>
      </rPr>
      <t>. Pomocí této buňky je zjišťována platnost rovnosti aktiv a pasiv, hodnoty aktiv a pasiv musí být totožné. Dále je porovnávána shodnost výsledku hospodaření uváděného v pasivech s výsledkem hospodaření uváděným ve výsledovce. Nesplnění těchto základních podmínek je signalizováno v kontrolní buňce. Kontrola platí až pro vyplnění všech údajů z účetních výkazů za všechna období. V průběhu typování dat nastává signalizace nesplnění kontrolních podmínek v důsledku neúplného vyplnění všech údajů. Kontrola je relevantní až po vyplnění všech údajů.</t>
    </r>
  </si>
  <si>
    <t>iRating - FORMULÁŘ VSTUPNÍCH DAT - PLNÁ VERZE</t>
  </si>
  <si>
    <t>V14</t>
  </si>
  <si>
    <t>Název společnosti (zájemce o rating):</t>
  </si>
  <si>
    <t>IČ:</t>
  </si>
  <si>
    <t>Adresa společnosti:</t>
  </si>
  <si>
    <t>Kontaktní osoba:</t>
  </si>
  <si>
    <t>Funkce:</t>
  </si>
  <si>
    <t>Email:</t>
  </si>
  <si>
    <t>Telefon:</t>
  </si>
  <si>
    <t>Datum:</t>
  </si>
  <si>
    <t>Aktuální čtvrtletí (1,2,3,4):</t>
  </si>
  <si>
    <t>Realizované tržby do konce aktuálního čtvrtletí v % ročních tržeb:</t>
  </si>
  <si>
    <t>Kontrolní buňka:</t>
  </si>
  <si>
    <t>Vyplňte pouze modře označené buňky!</t>
  </si>
  <si>
    <t>Vyplňte v tis. Kč</t>
  </si>
  <si>
    <t>POZNÁMKY</t>
  </si>
  <si>
    <t>Platnost výkazů apod.</t>
  </si>
  <si>
    <t>Označení</t>
  </si>
  <si>
    <t>R  O  Z  V  A  H  A</t>
  </si>
  <si>
    <t>Číslo řádku</t>
  </si>
  <si>
    <t>Vzorce</t>
  </si>
  <si>
    <t>Minulost</t>
  </si>
  <si>
    <t>Aktuální Q</t>
  </si>
  <si>
    <t>Období do:</t>
  </si>
  <si>
    <t/>
  </si>
  <si>
    <t xml:space="preserve"> (Kontrola aktiv a pasiv)</t>
  </si>
  <si>
    <t>AKTIVA CELKEM</t>
  </si>
  <si>
    <t>001</t>
  </si>
  <si>
    <t>A.+B.+C.+D.</t>
  </si>
  <si>
    <t>A.</t>
  </si>
  <si>
    <t>Pohledávky za upsaný vlastní kapitál</t>
  </si>
  <si>
    <t>002</t>
  </si>
  <si>
    <t>B.</t>
  </si>
  <si>
    <t>Dlouhodobý majetek</t>
  </si>
  <si>
    <t>003</t>
  </si>
  <si>
    <t>B.I.+B.II.+B.II</t>
  </si>
  <si>
    <t>B.I.</t>
  </si>
  <si>
    <t>Dlouhodobý nehmotný majetek</t>
  </si>
  <si>
    <t>004</t>
  </si>
  <si>
    <t>B.I.1+…+B.I.5.</t>
  </si>
  <si>
    <t>B.I.1.</t>
  </si>
  <si>
    <t>Nehmotné výsledky výzkumu a vývoje</t>
  </si>
  <si>
    <t>005</t>
  </si>
  <si>
    <t>B.I.2.</t>
  </si>
  <si>
    <t>Ocenitelná práva</t>
  </si>
  <si>
    <t>006</t>
  </si>
  <si>
    <t>B.I.2.1.+B.I.2.2.</t>
  </si>
  <si>
    <t>B. I. 2.1.</t>
  </si>
  <si>
    <t>Software</t>
  </si>
  <si>
    <t>007</t>
  </si>
  <si>
    <t>B. I. 2.2.</t>
  </si>
  <si>
    <t>Ostatní ocenitelná práva</t>
  </si>
  <si>
    <t>008</t>
  </si>
  <si>
    <t>B. I.3.</t>
  </si>
  <si>
    <t>Goodwill</t>
  </si>
  <si>
    <t>009</t>
  </si>
  <si>
    <t>B. I.4.</t>
  </si>
  <si>
    <t>Ostatní dlouhodobý nehmotný majetek</t>
  </si>
  <si>
    <t>010</t>
  </si>
  <si>
    <t>B. I.5.</t>
  </si>
  <si>
    <t>Poskytnuté zálohy na dl. nehmotný majetek a nedokončený dl. nehmotný majetek</t>
  </si>
  <si>
    <t>011</t>
  </si>
  <si>
    <t>B.I.5.2.+B.I.4.1.</t>
  </si>
  <si>
    <t>B. I.5.1.</t>
  </si>
  <si>
    <t>Poskytnuté zálohy na dlouhodobý nehmotný majetek</t>
  </si>
  <si>
    <t>012</t>
  </si>
  <si>
    <t>B. I.5.2.</t>
  </si>
  <si>
    <t>Nedokončený dlouhodobý nehmotný majetek</t>
  </si>
  <si>
    <t>013</t>
  </si>
  <si>
    <t xml:space="preserve">B. II. </t>
  </si>
  <si>
    <t>Dlouhodobý hmotný majetek</t>
  </si>
  <si>
    <t>014</t>
  </si>
  <si>
    <t>B.II.1+…+B.II.5.</t>
  </si>
  <si>
    <t>B. II. 1.</t>
  </si>
  <si>
    <t>Pozemky a stavby</t>
  </si>
  <si>
    <t>015</t>
  </si>
  <si>
    <t>B.II.1.1.+B.II.1.2.</t>
  </si>
  <si>
    <t>B. II. 1.1.</t>
  </si>
  <si>
    <t>Pozemky</t>
  </si>
  <si>
    <t>016</t>
  </si>
  <si>
    <t>B. II. 1.2.</t>
  </si>
  <si>
    <t>Stavby</t>
  </si>
  <si>
    <t>017</t>
  </si>
  <si>
    <t>B. II. 2.</t>
  </si>
  <si>
    <t>Hmotné movité věci a jejich soubory</t>
  </si>
  <si>
    <t>018</t>
  </si>
  <si>
    <t>B. II. 3.</t>
  </si>
  <si>
    <t>Oceňovací rozdíl k nabytému majetku</t>
  </si>
  <si>
    <t>019</t>
  </si>
  <si>
    <t>B. II. 4.</t>
  </si>
  <si>
    <t>Ostatní dlouhodobý hmotný majetek</t>
  </si>
  <si>
    <t>020</t>
  </si>
  <si>
    <t>B.II.4.1.+B.II.4.2.+B.II.4.3.</t>
  </si>
  <si>
    <t>B. II. 4.1.</t>
  </si>
  <si>
    <t>Pěstitelské celky trvalých porostů</t>
  </si>
  <si>
    <t>021</t>
  </si>
  <si>
    <t>B. II. 4.2.</t>
  </si>
  <si>
    <t>Dospělá zvířata a jejich skupiny</t>
  </si>
  <si>
    <t>022</t>
  </si>
  <si>
    <t>B. II. 4.3.</t>
  </si>
  <si>
    <t>Jiný dlouhodobý hmotný majetek</t>
  </si>
  <si>
    <t>023</t>
  </si>
  <si>
    <t>B. II. 5.</t>
  </si>
  <si>
    <t>Poskytnuté zálohy na dl. hmotný majetek a nedokončený dl. hmotný majetek</t>
  </si>
  <si>
    <t>024</t>
  </si>
  <si>
    <t>B.II.5.1.+B.II.5.2.</t>
  </si>
  <si>
    <t>B. II. 5.1.</t>
  </si>
  <si>
    <t xml:space="preserve">Poskytnuté zálohy na dlouhodobý hmotný majetek </t>
  </si>
  <si>
    <t>025</t>
  </si>
  <si>
    <t>B. II. 5.2.</t>
  </si>
  <si>
    <t>Nedokončený dlouhodobý hmotný majetek</t>
  </si>
  <si>
    <t>026</t>
  </si>
  <si>
    <t xml:space="preserve">B. III. </t>
  </si>
  <si>
    <t>Dlouhodobý finanční majetek</t>
  </si>
  <si>
    <t>027</t>
  </si>
  <si>
    <t>B.III.1.+…+B.III.7.</t>
  </si>
  <si>
    <t>B. III. 1.</t>
  </si>
  <si>
    <t>Podíly - ovládaná nebo ovládající osoba</t>
  </si>
  <si>
    <t>028</t>
  </si>
  <si>
    <t>B. III. 2.</t>
  </si>
  <si>
    <t>Zápůjčky a úvěry - ovládaná nebo ovládající osoba</t>
  </si>
  <si>
    <t>029</t>
  </si>
  <si>
    <t>B. III. 3.</t>
  </si>
  <si>
    <t>Podíly - podstatný vliv</t>
  </si>
  <si>
    <t>030</t>
  </si>
  <si>
    <t>B. III. 4.</t>
  </si>
  <si>
    <t>Zápůjčky a úvěry - podstatný vliv</t>
  </si>
  <si>
    <t>031</t>
  </si>
  <si>
    <t>B. III. 5.</t>
  </si>
  <si>
    <t>Ostatní dlouhodobé cenné papíry a podíly</t>
  </si>
  <si>
    <t>032</t>
  </si>
  <si>
    <t>B. III. 6.</t>
  </si>
  <si>
    <t>Zápůjčky a úvěry - ostatní</t>
  </si>
  <si>
    <t>033</t>
  </si>
  <si>
    <t>B. III. 7.</t>
  </si>
  <si>
    <t>Ostatní dlouhodobý finanční majetek</t>
  </si>
  <si>
    <t>034</t>
  </si>
  <si>
    <t>B.III.7.1+B.III.7.2</t>
  </si>
  <si>
    <t>B. III. 7.1.</t>
  </si>
  <si>
    <t>Jiný dlouhodobý finanční majetek</t>
  </si>
  <si>
    <t>035</t>
  </si>
  <si>
    <t>B. III. 7.2.</t>
  </si>
  <si>
    <t>Poskytnuté zálohy na dlouhodobý finanční majetek</t>
  </si>
  <si>
    <t>036</t>
  </si>
  <si>
    <t xml:space="preserve">C.  </t>
  </si>
  <si>
    <t>Oběžná aktiva</t>
  </si>
  <si>
    <t>037</t>
  </si>
  <si>
    <t>C.I.+C.II.+C.III.+C.IV.</t>
  </si>
  <si>
    <t xml:space="preserve">C. I. </t>
  </si>
  <si>
    <t>Zásoby</t>
  </si>
  <si>
    <t>038</t>
  </si>
  <si>
    <t>C.I.1.+…+C.I.5.</t>
  </si>
  <si>
    <t>C. I. 1.</t>
  </si>
  <si>
    <t>Materiál</t>
  </si>
  <si>
    <t>039</t>
  </si>
  <si>
    <t>C. I. 2.</t>
  </si>
  <si>
    <t>Nedokončená výroba a polotovary</t>
  </si>
  <si>
    <t>040</t>
  </si>
  <si>
    <t>C. I. 3.</t>
  </si>
  <si>
    <t>Výrobky a zboží</t>
  </si>
  <si>
    <t>041</t>
  </si>
  <si>
    <t>C.I.3.1.+C.I.3.2.</t>
  </si>
  <si>
    <t>C. I. 3. 1.</t>
  </si>
  <si>
    <t>Výrobky</t>
  </si>
  <si>
    <t>042</t>
  </si>
  <si>
    <t>C. I. 3. 2.</t>
  </si>
  <si>
    <t>Zboží</t>
  </si>
  <si>
    <t>043</t>
  </si>
  <si>
    <t>C. I. 4.</t>
  </si>
  <si>
    <t>Mladá a ostatní zvířata a jejich skupiny</t>
  </si>
  <si>
    <t>044</t>
  </si>
  <si>
    <t>C. I. 5.</t>
  </si>
  <si>
    <t>Poskytnuté zálohy na zásoby</t>
  </si>
  <si>
    <t>045</t>
  </si>
  <si>
    <t xml:space="preserve">C. II. </t>
  </si>
  <si>
    <t>Pohledávky</t>
  </si>
  <si>
    <t>046</t>
  </si>
  <si>
    <t>C.II.1.+C.II.2.</t>
  </si>
  <si>
    <t xml:space="preserve">C. II. 1. </t>
  </si>
  <si>
    <t>Dlouhodobé pohledávky</t>
  </si>
  <si>
    <t>047</t>
  </si>
  <si>
    <t>C.II.1.1.+…+C.II.1.5.</t>
  </si>
  <si>
    <t>C. II. 1. 1.</t>
  </si>
  <si>
    <t>Pohledávky z obchodních vztahů (z obchodního styku)</t>
  </si>
  <si>
    <t>048</t>
  </si>
  <si>
    <t>C. II. 1. 2.</t>
  </si>
  <si>
    <t>Pohledávky - ovládající a řídící osoba</t>
  </si>
  <si>
    <t>049</t>
  </si>
  <si>
    <t>C. II. 1. 3.</t>
  </si>
  <si>
    <t>Pohledávky - podstatný vliv</t>
  </si>
  <si>
    <t>050</t>
  </si>
  <si>
    <t>C. II. 1. 4.</t>
  </si>
  <si>
    <t>Odložená daňová pohledávka</t>
  </si>
  <si>
    <t>051</t>
  </si>
  <si>
    <t>C. II. 1. 5.</t>
  </si>
  <si>
    <t>Pohledávky - ostatní</t>
  </si>
  <si>
    <t>052</t>
  </si>
  <si>
    <t>C.II.1.5.1.+…+C.II.1.5.4.</t>
  </si>
  <si>
    <t>C. II. 1. 5. 1.</t>
  </si>
  <si>
    <t>Pohledávky za společníky, členy družstva a za účastníky sdružení</t>
  </si>
  <si>
    <t>053</t>
  </si>
  <si>
    <t>C. II. 1. 5. 2.</t>
  </si>
  <si>
    <t>Dlouhodobé poskytnuté zálohy</t>
  </si>
  <si>
    <t>054</t>
  </si>
  <si>
    <t>C. II. 1. 5. 3.</t>
  </si>
  <si>
    <t>Dohadné účty aktivní</t>
  </si>
  <si>
    <t>055</t>
  </si>
  <si>
    <t>C. II. 1. 5. 4.</t>
  </si>
  <si>
    <t xml:space="preserve">Jiné pohledávky                 </t>
  </si>
  <si>
    <t>056</t>
  </si>
  <si>
    <t xml:space="preserve">C. II. 2. </t>
  </si>
  <si>
    <t>Krátkodobé pohledávky</t>
  </si>
  <si>
    <t>057</t>
  </si>
  <si>
    <t>C.II.2.1.+…+C.II.2.4.</t>
  </si>
  <si>
    <t>C. II. 2. 1.</t>
  </si>
  <si>
    <t>058</t>
  </si>
  <si>
    <t>C. II. 2. 2.</t>
  </si>
  <si>
    <t>059</t>
  </si>
  <si>
    <t>C. II. 2. 3.</t>
  </si>
  <si>
    <t>060</t>
  </si>
  <si>
    <t>C. II. 2. 4.</t>
  </si>
  <si>
    <t>061</t>
  </si>
  <si>
    <t>C.II.2.4.1.+…+C.II.2.4.6.</t>
  </si>
  <si>
    <t>C. II. 2. 4. 1.</t>
  </si>
  <si>
    <t>062</t>
  </si>
  <si>
    <t>C. II. 2. 4. 2.</t>
  </si>
  <si>
    <r>
      <t xml:space="preserve">Sociální zabezpečení </t>
    </r>
    <r>
      <rPr>
        <sz val="10"/>
        <rFont val="Arial CE"/>
        <charset val="238"/>
      </rPr>
      <t>(a zdravotní pojištění)</t>
    </r>
  </si>
  <si>
    <t>063</t>
  </si>
  <si>
    <t>C. II. 2. 4. 3.</t>
  </si>
  <si>
    <t xml:space="preserve">Stát - daňové pohledávky      </t>
  </si>
  <si>
    <t>064</t>
  </si>
  <si>
    <t>C. II. 2. 4. 4.</t>
  </si>
  <si>
    <t>Krátkodobé poskytnuté zálohy</t>
  </si>
  <si>
    <t>065</t>
  </si>
  <si>
    <t>C. II. 2. 4. 5.</t>
  </si>
  <si>
    <t>066</t>
  </si>
  <si>
    <t>C. II. 2. 4. 6.</t>
  </si>
  <si>
    <t xml:space="preserve">Jiné pohledávky          </t>
  </si>
  <si>
    <t>067</t>
  </si>
  <si>
    <t xml:space="preserve">C. II. 3. </t>
  </si>
  <si>
    <t>Časové rozlišení</t>
  </si>
  <si>
    <t>068</t>
  </si>
  <si>
    <t>C.III.3.1.+…+C.III.3.3.</t>
  </si>
  <si>
    <t>C. II. 3. 1.</t>
  </si>
  <si>
    <t>Náklady příštích období</t>
  </si>
  <si>
    <t>069</t>
  </si>
  <si>
    <t>C. II. 3. 2.</t>
  </si>
  <si>
    <t>Komplexní náklady příštích období</t>
  </si>
  <si>
    <t>070</t>
  </si>
  <si>
    <t>C. II. 3. 3.</t>
  </si>
  <si>
    <t>Příjmy příštích období</t>
  </si>
  <si>
    <t>071</t>
  </si>
  <si>
    <t xml:space="preserve">C. III. </t>
  </si>
  <si>
    <t>Krátkodobý finanční majetek</t>
  </si>
  <si>
    <t>072</t>
  </si>
  <si>
    <t>C.III.1.+C.III.2.</t>
  </si>
  <si>
    <t>C. III. 1.</t>
  </si>
  <si>
    <t>073</t>
  </si>
  <si>
    <t>C. III. 2.</t>
  </si>
  <si>
    <t>Ostatní krátkodobý finanční majetek</t>
  </si>
  <si>
    <t>074</t>
  </si>
  <si>
    <t>C. IV.</t>
  </si>
  <si>
    <t>Peněžní prostředky</t>
  </si>
  <si>
    <t>075</t>
  </si>
  <si>
    <t>C.IV.1.+C.IV.2.</t>
  </si>
  <si>
    <t>C. IV. 1.</t>
  </si>
  <si>
    <t>Peněžní prostředky v pokladně</t>
  </si>
  <si>
    <t>076</t>
  </si>
  <si>
    <t>C. IV. 2.</t>
  </si>
  <si>
    <t>Peněžní prostředky na účtech</t>
  </si>
  <si>
    <t>077</t>
  </si>
  <si>
    <t xml:space="preserve">D. </t>
  </si>
  <si>
    <t>078</t>
  </si>
  <si>
    <t>D.1.+D.2.+D.3.</t>
  </si>
  <si>
    <t xml:space="preserve">D. 1. </t>
  </si>
  <si>
    <t>079</t>
  </si>
  <si>
    <t>D. 2.</t>
  </si>
  <si>
    <t>080</t>
  </si>
  <si>
    <t>D. 3.</t>
  </si>
  <si>
    <t>081</t>
  </si>
  <si>
    <t>PASIVA CELKEM</t>
  </si>
  <si>
    <t>082</t>
  </si>
  <si>
    <t xml:space="preserve">A.  </t>
  </si>
  <si>
    <t>Vlastní kapitál</t>
  </si>
  <si>
    <t>083</t>
  </si>
  <si>
    <t>A.I.+A.II.+A.III.+A.IV.+A.V.+A.VI.</t>
  </si>
  <si>
    <t xml:space="preserve">A. I. </t>
  </si>
  <si>
    <t>Základní kapitál</t>
  </si>
  <si>
    <t>084</t>
  </si>
  <si>
    <t>A.I.1.+A.I.2.+A.I.3.</t>
  </si>
  <si>
    <t>A. I. 1.</t>
  </si>
  <si>
    <t>085</t>
  </si>
  <si>
    <t>A. I. 2.</t>
  </si>
  <si>
    <t>Vlastní akcie a vlastní obchodní podíly (-)</t>
  </si>
  <si>
    <t>086</t>
  </si>
  <si>
    <t>A. I. 3.</t>
  </si>
  <si>
    <t>Změny základního kapitálu</t>
  </si>
  <si>
    <t>087</t>
  </si>
  <si>
    <t xml:space="preserve">A. II. </t>
  </si>
  <si>
    <t>Ážio a kapitálové fondy</t>
  </si>
  <si>
    <t>088</t>
  </si>
  <si>
    <t>A.II.1.+A.II.2.</t>
  </si>
  <si>
    <t>A. II. 1.</t>
  </si>
  <si>
    <t>Ážio</t>
  </si>
  <si>
    <t>089</t>
  </si>
  <si>
    <t>A. II. 2.</t>
  </si>
  <si>
    <t>Kapitálové fondy</t>
  </si>
  <si>
    <t>090</t>
  </si>
  <si>
    <t>A.II.2.1.+…+A.II.2.5.</t>
  </si>
  <si>
    <t>A. II. 2. 1.</t>
  </si>
  <si>
    <t>Ostatní kapitálové fondy</t>
  </si>
  <si>
    <t>091</t>
  </si>
  <si>
    <t>A. II. 2. 2.</t>
  </si>
  <si>
    <t>Oceňovací rozdíly z přecenění majetku (a závazků)</t>
  </si>
  <si>
    <t>092</t>
  </si>
  <si>
    <t>A. II. 2. 3.</t>
  </si>
  <si>
    <t>Oceňovací rozdíly z přecenění při přeměnách</t>
  </si>
  <si>
    <t>093</t>
  </si>
  <si>
    <t>A. II. 2. 4.</t>
  </si>
  <si>
    <t>Rozdíly z přeměn obchodních korporací</t>
  </si>
  <si>
    <t>094</t>
  </si>
  <si>
    <t>A. II. 2. 5.</t>
  </si>
  <si>
    <t>Rozdíly z ocenění při přeměnách obchodních korporací</t>
  </si>
  <si>
    <t>095</t>
  </si>
  <si>
    <t xml:space="preserve">A. III. </t>
  </si>
  <si>
    <t>Fondy ze zisku</t>
  </si>
  <si>
    <t>096</t>
  </si>
  <si>
    <t>A.III.1.+A.III.2.</t>
  </si>
  <si>
    <t>A. III. 1.</t>
  </si>
  <si>
    <t>Ostatní rezervní fondy</t>
  </si>
  <si>
    <t>097</t>
  </si>
  <si>
    <t>A. III. 2.</t>
  </si>
  <si>
    <t>Statutární a ostatní fondy</t>
  </si>
  <si>
    <t>098</t>
  </si>
  <si>
    <t xml:space="preserve">A. IV. </t>
  </si>
  <si>
    <t>Výsledek hospodaření minulých let (+/-)</t>
  </si>
  <si>
    <t>099</t>
  </si>
  <si>
    <t>A.IV.1.+A.IV.2.+A.IV.3.</t>
  </si>
  <si>
    <t>A. IV. 1.</t>
  </si>
  <si>
    <t>Nerozdělený zisk min let nebo neuhrazená ztráta min let (+/-)</t>
  </si>
  <si>
    <t>100</t>
  </si>
  <si>
    <t>A. IV. 2</t>
  </si>
  <si>
    <t>Jiný výsledek hospodaření minulých let (+/-)</t>
  </si>
  <si>
    <t>101</t>
  </si>
  <si>
    <t>A. V.</t>
  </si>
  <si>
    <t>Výsledek hospodaření běžného účetního období (+/-)</t>
  </si>
  <si>
    <t>102</t>
  </si>
  <si>
    <t xml:space="preserve">A. VI. </t>
  </si>
  <si>
    <t>Rozhodnuto o zálohách na výplatu podílu na zisku (-)</t>
  </si>
  <si>
    <t>103</t>
  </si>
  <si>
    <t xml:space="preserve">B. + C. </t>
  </si>
  <si>
    <t>Cizí zdroje</t>
  </si>
  <si>
    <t>104</t>
  </si>
  <si>
    <t>B. + C.</t>
  </si>
  <si>
    <t>Rezervy</t>
  </si>
  <si>
    <t>105</t>
  </si>
  <si>
    <t>B.1.+B.2.+B.3.+B.4.</t>
  </si>
  <si>
    <t>B. 1.</t>
  </si>
  <si>
    <t>Rezerva na důchody a podobné závazky</t>
  </si>
  <si>
    <t>106</t>
  </si>
  <si>
    <t>B. 2.</t>
  </si>
  <si>
    <t>Rezerva na daň z příjmů</t>
  </si>
  <si>
    <t>107</t>
  </si>
  <si>
    <t>B. 3.</t>
  </si>
  <si>
    <t>Rezervy podle zvláštních právních předpisů (Rezervy zákonné)</t>
  </si>
  <si>
    <t>108</t>
  </si>
  <si>
    <t>B. 4.</t>
  </si>
  <si>
    <t>Ostatní rezervy</t>
  </si>
  <si>
    <t>109</t>
  </si>
  <si>
    <t xml:space="preserve">C. </t>
  </si>
  <si>
    <t>Závazky</t>
  </si>
  <si>
    <t>110</t>
  </si>
  <si>
    <t>C.I.+C.II.</t>
  </si>
  <si>
    <t>Dlouhodobé závazky</t>
  </si>
  <si>
    <t>111</t>
  </si>
  <si>
    <t>C.I.1.+C.I.2.+…+C.I.9.</t>
  </si>
  <si>
    <t>Vydané dluhopisy</t>
  </si>
  <si>
    <t>112</t>
  </si>
  <si>
    <t>C.I.1.1. + C.I.1.2.</t>
  </si>
  <si>
    <t>C. I. 1. 1.</t>
  </si>
  <si>
    <t>Vyměnitelné dluhopisy</t>
  </si>
  <si>
    <t>113</t>
  </si>
  <si>
    <t>C. I. 1. 2.</t>
  </si>
  <si>
    <t>Ostatní dluhopisy</t>
  </si>
  <si>
    <t>114</t>
  </si>
  <si>
    <t>Závazky k úvěrovým institucím</t>
  </si>
  <si>
    <t>115</t>
  </si>
  <si>
    <t>Dlouhodobé přijaté zálohy</t>
  </si>
  <si>
    <t>116</t>
  </si>
  <si>
    <t>Závazky z obchodních vztahů</t>
  </si>
  <si>
    <t>117</t>
  </si>
  <si>
    <t>Dlouhodobé směnky k úhradě</t>
  </si>
  <si>
    <t>118</t>
  </si>
  <si>
    <t>C. I. 6.</t>
  </si>
  <si>
    <t>Závazky - ovládaná nebo ovládající osoba</t>
  </si>
  <si>
    <t>119</t>
  </si>
  <si>
    <t>C. I. 7.</t>
  </si>
  <si>
    <t>Závazky - podstatný vliv</t>
  </si>
  <si>
    <t>120</t>
  </si>
  <si>
    <t>C. I. 8.</t>
  </si>
  <si>
    <t>Odložený daňový závazek</t>
  </si>
  <si>
    <t>121</t>
  </si>
  <si>
    <t>C. I. 9.</t>
  </si>
  <si>
    <t>Závazky - ostatní</t>
  </si>
  <si>
    <t>122</t>
  </si>
  <si>
    <t>C.I.9.1.+C.I.9.2.+C.I.9.3.</t>
  </si>
  <si>
    <t>C. I. 9. 1.</t>
  </si>
  <si>
    <t>Závazky ke společníkům</t>
  </si>
  <si>
    <t>123</t>
  </si>
  <si>
    <t>C. I. 9. 2.</t>
  </si>
  <si>
    <t>Dohadné účty pasivní</t>
  </si>
  <si>
    <t>124</t>
  </si>
  <si>
    <t>C. I. 9. 3.</t>
  </si>
  <si>
    <t>Jiné (dlouhodobé) závazky</t>
  </si>
  <si>
    <t>125</t>
  </si>
  <si>
    <t>Krátkodobé závazky</t>
  </si>
  <si>
    <t>126</t>
  </si>
  <si>
    <t>C.II.1.+C.II.2.+…+C.II.8.</t>
  </si>
  <si>
    <t>C. II. 1.</t>
  </si>
  <si>
    <t>127</t>
  </si>
  <si>
    <t>C.II.1.1.+C.II.1.2.</t>
  </si>
  <si>
    <t>128</t>
  </si>
  <si>
    <t>129</t>
  </si>
  <si>
    <t>C. II. 2.</t>
  </si>
  <si>
    <t>130</t>
  </si>
  <si>
    <t>C. II. 3.</t>
  </si>
  <si>
    <t>Krátkodobé přijaté zálohy</t>
  </si>
  <si>
    <t>131</t>
  </si>
  <si>
    <t>C. II. 4.</t>
  </si>
  <si>
    <t>Závazky z obchodních vztahů (z obchodního styku)</t>
  </si>
  <si>
    <t>132</t>
  </si>
  <si>
    <t>C. II. 5.</t>
  </si>
  <si>
    <t>Krátkodobé směnky k úhradě</t>
  </si>
  <si>
    <t>133</t>
  </si>
  <si>
    <t>C. II. 6.</t>
  </si>
  <si>
    <t>134</t>
  </si>
  <si>
    <t>C. II. 7.</t>
  </si>
  <si>
    <t>135</t>
  </si>
  <si>
    <t>C. II. 8.</t>
  </si>
  <si>
    <t>Závazky ostatní</t>
  </si>
  <si>
    <t>136</t>
  </si>
  <si>
    <t>C.II.8.1.+…+C.II.8.7.</t>
  </si>
  <si>
    <t>C. II. 8. 1.</t>
  </si>
  <si>
    <t>137</t>
  </si>
  <si>
    <t>C. II. 8. 2.</t>
  </si>
  <si>
    <t>Krátkodobé finanční výpomoci</t>
  </si>
  <si>
    <t>138</t>
  </si>
  <si>
    <t>C. II. 8. 3.</t>
  </si>
  <si>
    <t>Závazky k zaměstnancům</t>
  </si>
  <si>
    <t>139</t>
  </si>
  <si>
    <t>C. II. 8. 4.</t>
  </si>
  <si>
    <t>Závazky ze sociálního a zdravotního zabezpečení</t>
  </si>
  <si>
    <t>140</t>
  </si>
  <si>
    <t>C. II. 8. 5.</t>
  </si>
  <si>
    <t>Stát - daňové závazky a dotace</t>
  </si>
  <si>
    <t>141</t>
  </si>
  <si>
    <t>C. II. 8. 6.</t>
  </si>
  <si>
    <t>142</t>
  </si>
  <si>
    <t>C. II. 8. 7.</t>
  </si>
  <si>
    <t>Jiné závazky</t>
  </si>
  <si>
    <t>143</t>
  </si>
  <si>
    <t>144</t>
  </si>
  <si>
    <t>C.III.1. + C.III.1.</t>
  </si>
  <si>
    <t>Výdaje příštích období</t>
  </si>
  <si>
    <t>145</t>
  </si>
  <si>
    <t>Výnosy příštích období</t>
  </si>
  <si>
    <t>146</t>
  </si>
  <si>
    <t>D.</t>
  </si>
  <si>
    <t>147</t>
  </si>
  <si>
    <t>D.1.+D.2.</t>
  </si>
  <si>
    <t>D 1.</t>
  </si>
  <si>
    <t>148</t>
  </si>
  <si>
    <t>D 2.</t>
  </si>
  <si>
    <t>149</t>
  </si>
  <si>
    <t>V Ý K A Z   Z I S K U  A   Z T R Á T Y</t>
  </si>
  <si>
    <t>I.</t>
  </si>
  <si>
    <t>Tržby za prodej zboží</t>
  </si>
  <si>
    <t>01</t>
  </si>
  <si>
    <t>II.</t>
  </si>
  <si>
    <t>Tržby za prodej vlastních výrobků a služeb</t>
  </si>
  <si>
    <t>02</t>
  </si>
  <si>
    <t>Výkonová spotřeba</t>
  </si>
  <si>
    <t>03</t>
  </si>
  <si>
    <t>A.1.+A.2.+A.3.</t>
  </si>
  <si>
    <t>A.1.</t>
  </si>
  <si>
    <t>Náklady vynaložené na prodané zboží</t>
  </si>
  <si>
    <t>04</t>
  </si>
  <si>
    <t>A.2.</t>
  </si>
  <si>
    <t>Spotřeba materiálu a energie</t>
  </si>
  <si>
    <t>05</t>
  </si>
  <si>
    <t>A.3.</t>
  </si>
  <si>
    <t>Služby</t>
  </si>
  <si>
    <t>06</t>
  </si>
  <si>
    <t>Změna stavu vnitropodnikových zásob vlastní výroby (činnosti)</t>
  </si>
  <si>
    <t>07</t>
  </si>
  <si>
    <t>C.</t>
  </si>
  <si>
    <t>Aktivace</t>
  </si>
  <si>
    <t>08</t>
  </si>
  <si>
    <t>Osobní náklady</t>
  </si>
  <si>
    <t>09</t>
  </si>
  <si>
    <t>D.1.</t>
  </si>
  <si>
    <t>Mzdové náklady</t>
  </si>
  <si>
    <t>10</t>
  </si>
  <si>
    <t>D.2.</t>
  </si>
  <si>
    <t>Náklady na sociální zabezpečení a zdravotní pojištění a ostatní náklady</t>
  </si>
  <si>
    <t>11</t>
  </si>
  <si>
    <t>D.2.1.+D.2.2.</t>
  </si>
  <si>
    <t>D.2.1.</t>
  </si>
  <si>
    <t>Náklady na sociální zabezpečení a zdravotní pojištění</t>
  </si>
  <si>
    <t>12</t>
  </si>
  <si>
    <t>D.2.2.</t>
  </si>
  <si>
    <t>Ostatní náklady</t>
  </si>
  <si>
    <t>13</t>
  </si>
  <si>
    <t>Obchodní marže</t>
  </si>
  <si>
    <t>I.-A.1.</t>
  </si>
  <si>
    <t>Výkony</t>
  </si>
  <si>
    <t>II.-B.-C.</t>
  </si>
  <si>
    <t>Přidaná hodnota</t>
  </si>
  <si>
    <t>I.+II.-B.-C.-A.</t>
  </si>
  <si>
    <t>E.</t>
  </si>
  <si>
    <t>Úpravy hodnot v provozní oblasti</t>
  </si>
  <si>
    <t>14</t>
  </si>
  <si>
    <t>E.1.+E.2.+E.3.</t>
  </si>
  <si>
    <t>E.1.</t>
  </si>
  <si>
    <t>Úpravy hodnot dlouhodobého hmotného a nehmotného majetku</t>
  </si>
  <si>
    <t>15</t>
  </si>
  <si>
    <t>E.1.1.+E.1.2.</t>
  </si>
  <si>
    <t>E.1.1.</t>
  </si>
  <si>
    <t>Úpravy hodnot dlouhodobého hmotného a nehmotného majetku - trvalé</t>
  </si>
  <si>
    <t>16</t>
  </si>
  <si>
    <t>E.1.2.</t>
  </si>
  <si>
    <t>Úpravy hodnot dlouhodobého hmotného a nehmotného majetku - dočasné</t>
  </si>
  <si>
    <t>17</t>
  </si>
  <si>
    <t>E.2.</t>
  </si>
  <si>
    <t>Úpravy hodnot zásob</t>
  </si>
  <si>
    <t>18</t>
  </si>
  <si>
    <t>E.3.</t>
  </si>
  <si>
    <t>Úpravy hodnot pohledávek</t>
  </si>
  <si>
    <t>19</t>
  </si>
  <si>
    <t>III.</t>
  </si>
  <si>
    <t>Ostatní provozní výnosy</t>
  </si>
  <si>
    <t>20</t>
  </si>
  <si>
    <t>III.1.+III.2.+III.3.</t>
  </si>
  <si>
    <t>III.1.</t>
  </si>
  <si>
    <t>Tržby z prodeje dlouhodobého majetku</t>
  </si>
  <si>
    <t>21</t>
  </si>
  <si>
    <t>III.2.</t>
  </si>
  <si>
    <t>Tržby z prodeje materiálu</t>
  </si>
  <si>
    <t>22</t>
  </si>
  <si>
    <t>III.3.</t>
  </si>
  <si>
    <t>Jiné provozní výnosy</t>
  </si>
  <si>
    <t>23</t>
  </si>
  <si>
    <t>F.</t>
  </si>
  <si>
    <t>Ostatní provozní náklady</t>
  </si>
  <si>
    <t>24</t>
  </si>
  <si>
    <t>F.1.+…+F.5.</t>
  </si>
  <si>
    <t>F.1.</t>
  </si>
  <si>
    <t>Zůstatková cena prodaného dlouhodobého majetku</t>
  </si>
  <si>
    <t>25</t>
  </si>
  <si>
    <t>F.2.</t>
  </si>
  <si>
    <t>Prodaný matetiál</t>
  </si>
  <si>
    <t>26</t>
  </si>
  <si>
    <t>F.3.</t>
  </si>
  <si>
    <t>Daně a poplatky</t>
  </si>
  <si>
    <t>27</t>
  </si>
  <si>
    <t>F.4.</t>
  </si>
  <si>
    <t>Rezervy v provozní oblasti a komplexní náklady příštích období</t>
  </si>
  <si>
    <t>28</t>
  </si>
  <si>
    <t>F.5.</t>
  </si>
  <si>
    <t>Jiné provozní náklady</t>
  </si>
  <si>
    <t>29</t>
  </si>
  <si>
    <t>*1</t>
  </si>
  <si>
    <t>Provozní hospodářský výsledek</t>
  </si>
  <si>
    <t>30</t>
  </si>
  <si>
    <t>I.+II.+III.-A.-B.-C.-D.-E.-F.</t>
  </si>
  <si>
    <t>IV.</t>
  </si>
  <si>
    <t>Výnosy z dlouhodobého finančního majetku - podíly</t>
  </si>
  <si>
    <t>31</t>
  </si>
  <si>
    <t>IV.1.+IV.2.</t>
  </si>
  <si>
    <t xml:space="preserve">       IV. 1.    </t>
  </si>
  <si>
    <t>Výnosy z podílů - ovládaná nebo ovládající osoba</t>
  </si>
  <si>
    <t>32</t>
  </si>
  <si>
    <t xml:space="preserve">       IV. 2.    </t>
  </si>
  <si>
    <t>Ostatní výnosy z podílů</t>
  </si>
  <si>
    <t>33</t>
  </si>
  <si>
    <t>G.</t>
  </si>
  <si>
    <t>Náklady vynaložené na prodané podíly</t>
  </si>
  <si>
    <t>34</t>
  </si>
  <si>
    <t>V.</t>
  </si>
  <si>
    <t>Výnosy z ostatního dlouhodobého finančního majetku</t>
  </si>
  <si>
    <t>35</t>
  </si>
  <si>
    <t>V.1.+V.2.</t>
  </si>
  <si>
    <t xml:space="preserve">       V. 1.    </t>
  </si>
  <si>
    <t>Výnosy z ostatního dlouhodobého finančního majetku - ovládaná nebo ovládající osoba</t>
  </si>
  <si>
    <t>36</t>
  </si>
  <si>
    <t xml:space="preserve">       V. 2.    </t>
  </si>
  <si>
    <t>Ostatní výnosy z ostatního dlouhodobého finančního majetku</t>
  </si>
  <si>
    <t>37</t>
  </si>
  <si>
    <t>H.</t>
  </si>
  <si>
    <t>Náklady související s ostatním dlouhodobým majetkem</t>
  </si>
  <si>
    <t>38</t>
  </si>
  <si>
    <t>VI.</t>
  </si>
  <si>
    <t>Výnosové úroky a podobné výnosy</t>
  </si>
  <si>
    <t>39</t>
  </si>
  <si>
    <t>VI.1.+VI.2.</t>
  </si>
  <si>
    <t xml:space="preserve">       VI. 1.    </t>
  </si>
  <si>
    <t>Výnosové úroky a podobné výnosy - ovládaná nebo ovládající osoba</t>
  </si>
  <si>
    <t>40</t>
  </si>
  <si>
    <t xml:space="preserve">       VI. 2.    </t>
  </si>
  <si>
    <t>Ostatní výnosové úroky a podobné výnosy</t>
  </si>
  <si>
    <t>41</t>
  </si>
  <si>
    <t>Úpravy hodnot a rezervy ve finanční oblasti</t>
  </si>
  <si>
    <t>42</t>
  </si>
  <si>
    <t>J.</t>
  </si>
  <si>
    <t>Nákladové úroky a podobné náklady</t>
  </si>
  <si>
    <t>43</t>
  </si>
  <si>
    <t>J.1.+J.2.</t>
  </si>
  <si>
    <t xml:space="preserve">      J. 1.    </t>
  </si>
  <si>
    <t>Nákladové úroky a podobné náklady - ovládaná nebo ovládající osoba</t>
  </si>
  <si>
    <t>44</t>
  </si>
  <si>
    <t xml:space="preserve">      J. 2.    </t>
  </si>
  <si>
    <t>Ostatní nákladové úroky a podobné náklady</t>
  </si>
  <si>
    <t>45</t>
  </si>
  <si>
    <t>VII.</t>
  </si>
  <si>
    <t>Ostatní finanční výnosy</t>
  </si>
  <si>
    <t>46</t>
  </si>
  <si>
    <t>K.</t>
  </si>
  <si>
    <t>Ostatní finanční náklady</t>
  </si>
  <si>
    <t>47</t>
  </si>
  <si>
    <t>*2</t>
  </si>
  <si>
    <t>Finanční výsledek hospodaření (+/-)</t>
  </si>
  <si>
    <t>48</t>
  </si>
  <si>
    <t>IV.+V.+VI.+VII.-G.-V.-H.-I.-J.-K.</t>
  </si>
  <si>
    <t>**3</t>
  </si>
  <si>
    <t>Výsledek hospodaření před zdaněním</t>
  </si>
  <si>
    <t>49</t>
  </si>
  <si>
    <t>I.+II.+III.+IV.+V.+VI.+VII.-A.-B.-C.-D.-E.-F.-G.-V.-H.-I.-J.-K.</t>
  </si>
  <si>
    <t>L.</t>
  </si>
  <si>
    <t xml:space="preserve">Daň z příjmů </t>
  </si>
  <si>
    <t>50</t>
  </si>
  <si>
    <t>L.1.+L.2.</t>
  </si>
  <si>
    <t xml:space="preserve">     L. 1.    </t>
  </si>
  <si>
    <t>Daň z příjmů - splatná</t>
  </si>
  <si>
    <t>51</t>
  </si>
  <si>
    <t xml:space="preserve">     L. 2.    </t>
  </si>
  <si>
    <t>Daň z příjmů - odložená (+/-)</t>
  </si>
  <si>
    <t>52</t>
  </si>
  <si>
    <t>**4</t>
  </si>
  <si>
    <t>Výsledek hospodaření po zdanění (+/-)</t>
  </si>
  <si>
    <t>53</t>
  </si>
  <si>
    <t xml:space="preserve"> **3 - L.</t>
  </si>
  <si>
    <t>M.</t>
  </si>
  <si>
    <t>Převod podílu na HV společníkům</t>
  </si>
  <si>
    <t>54</t>
  </si>
  <si>
    <t>***</t>
  </si>
  <si>
    <t>Výsledek hospodaření za účetní období (+/-)</t>
  </si>
  <si>
    <t>55</t>
  </si>
  <si>
    <t xml:space="preserve"> **4 - M.</t>
  </si>
  <si>
    <t>Čistý obrat za účetní období = I.+ II. + III. + IV. + V. + VI. + VII.</t>
  </si>
  <si>
    <t>56</t>
  </si>
  <si>
    <t>I.+ II. + III. + IV. + V. + VI. + VII.</t>
  </si>
  <si>
    <t xml:space="preserve"> (Kontrola shodnosti výsledku hospodaření na pasivech)</t>
  </si>
  <si>
    <t xml:space="preserve">Doplňující ostatní údaje </t>
  </si>
  <si>
    <t>Aktuální informace</t>
  </si>
  <si>
    <t>Stav krátkodobých pohledávek po splatnosti více jak 180 dnů (v tis.Kč)</t>
  </si>
  <si>
    <t>1</t>
  </si>
  <si>
    <t>SME a CORP</t>
  </si>
  <si>
    <t>Stav krátkodobých závazků po splatnosti více jak 180 dnů (v tis.Kč)</t>
  </si>
  <si>
    <t>2</t>
  </si>
  <si>
    <t>Průměrná doba splatnosti dlouhodobých úvěrů</t>
  </si>
  <si>
    <t>(v letech)</t>
  </si>
  <si>
    <t>Datum</t>
  </si>
  <si>
    <t>Doba obratu krátkodobých závazků (ve dnech)</t>
  </si>
  <si>
    <t>Kapacita dle celkové likvidity Varianta III období</t>
  </si>
  <si>
    <t>Koefficient</t>
  </si>
  <si>
    <t>Celková likvidita</t>
  </si>
  <si>
    <t>Váhy</t>
  </si>
  <si>
    <t>Průměrná (vážená) likvidita</t>
  </si>
  <si>
    <t>v tis. Kč</t>
  </si>
  <si>
    <t>Celková kapacita dle celkové likvidity</t>
  </si>
  <si>
    <t>Volná kapacita dle likvidity</t>
  </si>
  <si>
    <t>Průměrná (vážená) celková kapacita</t>
  </si>
  <si>
    <t>Průměrná (vážená) volná kapacita</t>
  </si>
  <si>
    <t>Kapacita dle CF</t>
  </si>
  <si>
    <t>Celková kapacita dle CF</t>
  </si>
  <si>
    <t>Celková kapacita dle CF (průměr)</t>
  </si>
  <si>
    <t>Volná kapacita dle CF</t>
  </si>
  <si>
    <t>Kapacita dle celkové likvidity Varianta II uzavřená období</t>
  </si>
  <si>
    <t>X</t>
  </si>
  <si>
    <t>Kapacita dle celkové likvidity Varianta I uzavřené období a aktuální Q</t>
  </si>
  <si>
    <t>CASH FLOW v tis. Kč</t>
  </si>
  <si>
    <t>P.</t>
  </si>
  <si>
    <t>Stav finančního majetku na začátku období</t>
  </si>
  <si>
    <t xml:space="preserve"> = R051, rok(n-1)</t>
  </si>
  <si>
    <t>Z.</t>
  </si>
  <si>
    <t>Hospodářský výsledek za účetní období (po zdanění)</t>
  </si>
  <si>
    <t xml:space="preserve"> + V60</t>
  </si>
  <si>
    <t>A1.</t>
  </si>
  <si>
    <t>Úpravy o nepeněžní operace</t>
  </si>
  <si>
    <t xml:space="preserve"> = A1.1.+A1.2.+A1.3.-A1.4.+A1.5.</t>
  </si>
  <si>
    <t>A1.1.</t>
  </si>
  <si>
    <t>Odpisy stálých aktiv</t>
  </si>
  <si>
    <t xml:space="preserve"> + V18</t>
  </si>
  <si>
    <t>A1.2.</t>
  </si>
  <si>
    <t>Odpis opravné položky k nabytému majetku</t>
  </si>
  <si>
    <t xml:space="preserve"> + R019, sloupec korekce,  rok (n) - rok (n-1)</t>
  </si>
  <si>
    <t>A1.3.</t>
  </si>
  <si>
    <t>Změna stavu rezerv</t>
  </si>
  <si>
    <t xml:space="preserve"> + R086, rok(n) - rok(n-1)</t>
  </si>
  <si>
    <t>A1.4.</t>
  </si>
  <si>
    <t>Změna stavu přechodných aktiv</t>
  </si>
  <si>
    <t xml:space="preserve">  - R063, rok(n) - rok(n-1)</t>
  </si>
  <si>
    <t>A1.5.</t>
  </si>
  <si>
    <t>Změna stavu přechodných pasiv</t>
  </si>
  <si>
    <t xml:space="preserve"> + R118, rok(n) - rok(n-1)</t>
  </si>
  <si>
    <t>A.*</t>
  </si>
  <si>
    <t>Čistý pen. tok z prov. činn. před změnami prac. kap.</t>
  </si>
  <si>
    <t xml:space="preserve"> = Z.+A1.</t>
  </si>
  <si>
    <t>A2.</t>
  </si>
  <si>
    <t>Změna potřeby pracovního kapitálu</t>
  </si>
  <si>
    <t xml:space="preserve">  - A2.1.+A2.2.-A2.3.</t>
  </si>
  <si>
    <t>A2.1.</t>
  </si>
  <si>
    <t xml:space="preserve">Změna stavu krátkodobých pohledávek </t>
  </si>
  <si>
    <t xml:space="preserve">  - R048, rok(n) - rok(n-1)</t>
  </si>
  <si>
    <t>A2.2.</t>
  </si>
  <si>
    <t>Změna stavu krátkodobých závazků</t>
  </si>
  <si>
    <t xml:space="preserve"> + R102, rok(n) - rok(n-1)</t>
  </si>
  <si>
    <t>A2.3.</t>
  </si>
  <si>
    <t>Změna stavu zásob</t>
  </si>
  <si>
    <t xml:space="preserve">  - R032, rok(n) - rok(n-1)</t>
  </si>
  <si>
    <t>A3.</t>
  </si>
  <si>
    <t>Korekce (Prodej DM)</t>
  </si>
  <si>
    <t xml:space="preserve">  - V19 + V22</t>
  </si>
  <si>
    <t>A.***</t>
  </si>
  <si>
    <t>Čistý peněžní tok z provozní činnosti</t>
  </si>
  <si>
    <t xml:space="preserve"> = Z+A1.+A2.+A3.</t>
  </si>
  <si>
    <t>B1.</t>
  </si>
  <si>
    <t>Pořízení nehmotného a hmotného DM</t>
  </si>
  <si>
    <t xml:space="preserve">  - Výdaje spojené s poříz. NHIM v daném roce </t>
  </si>
  <si>
    <t>B2.</t>
  </si>
  <si>
    <t>Pořízení dlouhodobého finančního majetku</t>
  </si>
  <si>
    <t xml:space="preserve">  - Cena pořízení finančních investic</t>
  </si>
  <si>
    <t>B3.</t>
  </si>
  <si>
    <t>Úbytek nehm.a hmot.DM v zůstatkových cenách</t>
  </si>
  <si>
    <t xml:space="preserve"> + účet 541</t>
  </si>
  <si>
    <t>B4.</t>
  </si>
  <si>
    <t>Úbytek dlouh. fin. majetku v účetních cenách</t>
  </si>
  <si>
    <t xml:space="preserve"> + účet 561</t>
  </si>
  <si>
    <t>B5.</t>
  </si>
  <si>
    <t xml:space="preserve"> + V19 - V22</t>
  </si>
  <si>
    <t>B.***</t>
  </si>
  <si>
    <t>Čistý peněžní tok z investiční činnosti</t>
  </si>
  <si>
    <t xml:space="preserve"> =  - B1.-B2.+B3.+B4.+B5.</t>
  </si>
  <si>
    <t>C1.</t>
  </si>
  <si>
    <t>Kapit.vklad peněžní formou, emise akcií, zvýšení emis.ážia)</t>
  </si>
  <si>
    <t xml:space="preserve"> + Vklad do základního jmění</t>
  </si>
  <si>
    <t>C2.</t>
  </si>
  <si>
    <t>Čerpání dlouhodobých bankovních úvěrů (jistina) celkem</t>
  </si>
  <si>
    <t xml:space="preserve"> + Čerpání dlouhodobých bankovních úvěrů v daném r.</t>
  </si>
  <si>
    <t>C3.</t>
  </si>
  <si>
    <t>Splátky dlouhodobých bankovních úvěrů (jistina) celkem</t>
  </si>
  <si>
    <t xml:space="preserve">  - Splátky dlouhodobých bankovních úvěrů v daném r.</t>
  </si>
  <si>
    <t>C4.</t>
  </si>
  <si>
    <t>Změna stavu krátkodobých úvěrů a výpomocí</t>
  </si>
  <si>
    <t xml:space="preserve"> + R116, R117, rok(n) - rok(n-1)</t>
  </si>
  <si>
    <t>C5.</t>
  </si>
  <si>
    <t>Změna stavu dlouhodobých závazků</t>
  </si>
  <si>
    <t xml:space="preserve"> + R091, rok(n) - rok(n-1)</t>
  </si>
  <si>
    <t>C6.</t>
  </si>
  <si>
    <t xml:space="preserve">Změna stavu dlouh. pohled. a pohled. za upsané VJ </t>
  </si>
  <si>
    <t xml:space="preserve">  - R002, R039, rok(n) - rok(n-1)</t>
  </si>
  <si>
    <t>C7.</t>
  </si>
  <si>
    <t>Dary, ážio, ost. vklady (i úhrada ztráty)</t>
  </si>
  <si>
    <t xml:space="preserve"> + Vklady do kapitálových fondů</t>
  </si>
  <si>
    <t>C8.</t>
  </si>
  <si>
    <t>Ostatní změny vlast.jmění (i přímé platby na vrub fondů)</t>
  </si>
  <si>
    <t xml:space="preserve"> + Ostatní změny VJ s dopadem do finanč. majetku</t>
  </si>
  <si>
    <t>C.***</t>
  </si>
  <si>
    <t>Čistý peněžní tok z finanční činnosti</t>
  </si>
  <si>
    <t xml:space="preserve">  = C1.+C2.-C3.+C4.+C5.-C6.+C7.+C8.</t>
  </si>
  <si>
    <t>Celkové zvýšení resp. snížení peněžních prostředků</t>
  </si>
  <si>
    <t xml:space="preserve">  = A.***+B.***+C.***</t>
  </si>
  <si>
    <t>R.</t>
  </si>
  <si>
    <t>Stav finančního majetku na konci období</t>
  </si>
  <si>
    <t xml:space="preserve">  = P.+F.</t>
  </si>
  <si>
    <t>Kontrola salda fin.majetku na cash-flow</t>
  </si>
  <si>
    <t>Kontrola stavu finančního majetku v rozvaze</t>
  </si>
  <si>
    <t>Kontrola stavu stálých aktiv v rozvaze</t>
  </si>
  <si>
    <t>Kontrola stavu dlouhodobých úvěrů</t>
  </si>
  <si>
    <t>Kontrola stavu vlastního jmění</t>
  </si>
  <si>
    <t>ID:</t>
  </si>
  <si>
    <t>Actual quarter (1,2,3,4):</t>
  </si>
  <si>
    <t>Revenues till end of Actual years quarter in % of yearly revenues:</t>
  </si>
  <si>
    <t>S1 INPUT</t>
  </si>
  <si>
    <t>TOTAL ASSETS</t>
  </si>
  <si>
    <t>ZR001</t>
  </si>
  <si>
    <t>Aktiva celkem</t>
  </si>
  <si>
    <t>A. Receivables for subscribed capital</t>
  </si>
  <si>
    <t>Stala aktiva</t>
  </si>
  <si>
    <t>ZR003</t>
  </si>
  <si>
    <t>Fixed assets</t>
  </si>
  <si>
    <t>Obezna aktiva</t>
  </si>
  <si>
    <t>ZR021</t>
  </si>
  <si>
    <t>Intangible assets</t>
  </si>
  <si>
    <t>Zasoby</t>
  </si>
  <si>
    <t>ZR022</t>
  </si>
  <si>
    <t>Intangible results of development</t>
  </si>
  <si>
    <t>Dlouhodobe pohledavky</t>
  </si>
  <si>
    <t>ZR029</t>
  </si>
  <si>
    <t>Royalties</t>
  </si>
  <si>
    <t>Kratkodobe pohledavky</t>
  </si>
  <si>
    <t>ZR035</t>
  </si>
  <si>
    <t>Financni majetek</t>
  </si>
  <si>
    <t>ZR044</t>
  </si>
  <si>
    <t>Other Royalties</t>
  </si>
  <si>
    <t>Pasiva celkem</t>
  </si>
  <si>
    <t>ZR054</t>
  </si>
  <si>
    <t>Vlastni kapital</t>
  </si>
  <si>
    <t>ZR055</t>
  </si>
  <si>
    <t>Other intangible assets</t>
  </si>
  <si>
    <t>Zakladni kapital</t>
  </si>
  <si>
    <t>ZR056</t>
  </si>
  <si>
    <t>Prepayments on dl. intangible assets and unfinished dl. intangible assets</t>
  </si>
  <si>
    <t>ZR072</t>
  </si>
  <si>
    <t>Prepayments for intangible assets</t>
  </si>
  <si>
    <t>Kratkodobe zavazky</t>
  </si>
  <si>
    <t>ZR084</t>
  </si>
  <si>
    <t>Intangibles</t>
  </si>
  <si>
    <t>Bezne bankovni uvery</t>
  </si>
  <si>
    <t>ZR096</t>
  </si>
  <si>
    <t>Tangible assets</t>
  </si>
  <si>
    <t>Kratkodobe financni vypomoci</t>
  </si>
  <si>
    <t>ZR097</t>
  </si>
  <si>
    <t>Land and buildings</t>
  </si>
  <si>
    <t>Ostatní pasiva - prechodne ucty</t>
  </si>
  <si>
    <t>ZR098</t>
  </si>
  <si>
    <t>Grounds</t>
  </si>
  <si>
    <t>Trzby za prodej zbozi</t>
  </si>
  <si>
    <t>ZV001</t>
  </si>
  <si>
    <t>Buildings</t>
  </si>
  <si>
    <t>Trzby za prodej vyrobku a sluzeb</t>
  </si>
  <si>
    <t>ZV005</t>
  </si>
  <si>
    <t>Tangible movable items and their</t>
  </si>
  <si>
    <t>Pridana hodnota</t>
  </si>
  <si>
    <t>ZV011</t>
  </si>
  <si>
    <t>Adjustments to acquired assets</t>
  </si>
  <si>
    <t>Osobní naklady</t>
  </si>
  <si>
    <t>ZV012</t>
  </si>
  <si>
    <t>Other tangible assets</t>
  </si>
  <si>
    <t>Provozni vysledek hospodareni</t>
  </si>
  <si>
    <t>ZV023</t>
  </si>
  <si>
    <t>Perennial crops</t>
  </si>
  <si>
    <t>Nakladove uroky</t>
  </si>
  <si>
    <t>ZV025</t>
  </si>
  <si>
    <t>Adult animals and their groups</t>
  </si>
  <si>
    <t>Vysledek hospodareni za ucetni obdobi</t>
  </si>
  <si>
    <t>ZV045</t>
  </si>
  <si>
    <t>Vysledek hospodareni před zdanenim</t>
  </si>
  <si>
    <t>ZV046</t>
  </si>
  <si>
    <t>Prepayments on dl. fixed assets and unfinished dl. fixed assets</t>
  </si>
  <si>
    <t>Krátkodobé pohledávky po splatnosti nad 180</t>
  </si>
  <si>
    <t>D009</t>
  </si>
  <si>
    <t>Prepayments for tangible fixed assets</t>
  </si>
  <si>
    <t>Krátkodobé závazky po splatnosti nad 180</t>
  </si>
  <si>
    <t>D010</t>
  </si>
  <si>
    <t>Časové rozlišení Aktivní</t>
  </si>
  <si>
    <t>ZR063</t>
  </si>
  <si>
    <t>Financial Assets</t>
  </si>
  <si>
    <t>ZR086</t>
  </si>
  <si>
    <t>Shares - controlled or controlling person</t>
  </si>
  <si>
    <t>Emitovane dluhopisy</t>
  </si>
  <si>
    <t>ZR097_D</t>
  </si>
  <si>
    <t>Loans and borrowings - controlled or controlling person</t>
  </si>
  <si>
    <t>Bankovni uvery celkem</t>
  </si>
  <si>
    <t>ZR114</t>
  </si>
  <si>
    <t>Shares - substantial influence</t>
  </si>
  <si>
    <t>Odpisy</t>
  </si>
  <si>
    <t>ZV018</t>
  </si>
  <si>
    <t>Loans and credits - a significant influence</t>
  </si>
  <si>
    <t>Prod. Cena za HIM</t>
  </si>
  <si>
    <t>ZV019</t>
  </si>
  <si>
    <t>Other securities and investments</t>
  </si>
  <si>
    <t>Zůst. Cena za HIM</t>
  </si>
  <si>
    <t>ZV022</t>
  </si>
  <si>
    <t>Loans and borrowings - other</t>
  </si>
  <si>
    <t>ZR049</t>
  </si>
  <si>
    <t>Other financial fixed assets</t>
  </si>
  <si>
    <t>Závazky k úvěrovým institucím (dlouhodobé)</t>
  </si>
  <si>
    <t>ZR115</t>
  </si>
  <si>
    <t>Other financial assets</t>
  </si>
  <si>
    <t>Vydané dluhopisy (krátkodobé)</t>
  </si>
  <si>
    <t>ZR111</t>
  </si>
  <si>
    <t>Prepayments on long-term investments</t>
  </si>
  <si>
    <t>ZR103</t>
  </si>
  <si>
    <t>Current assets</t>
  </si>
  <si>
    <t>Obdobi</t>
  </si>
  <si>
    <t>Obd</t>
  </si>
  <si>
    <t>Stock</t>
  </si>
  <si>
    <t>Material</t>
  </si>
  <si>
    <t>Work in progress and semi-finished products</t>
  </si>
  <si>
    <t>Products and goods</t>
  </si>
  <si>
    <t>Ware</t>
  </si>
  <si>
    <t>Goods</t>
  </si>
  <si>
    <t>Young and other animals and their groups</t>
  </si>
  <si>
    <t>Prepayments for inventory</t>
  </si>
  <si>
    <t>Receivables</t>
  </si>
  <si>
    <t>Long-term receivables</t>
  </si>
  <si>
    <t>Trade receivables (trade receivables)</t>
  </si>
  <si>
    <t>id oboru</t>
  </si>
  <si>
    <t>id_obor</t>
  </si>
  <si>
    <t>EXT SOURCE</t>
  </si>
  <si>
    <t>Receivables - controlling entity</t>
  </si>
  <si>
    <t>Ctvrtleti</t>
  </si>
  <si>
    <t>Q</t>
  </si>
  <si>
    <t>Receivables - substantial influence</t>
  </si>
  <si>
    <t>Realizovane trzby</t>
  </si>
  <si>
    <t>RT</t>
  </si>
  <si>
    <t>Deferred tax asset</t>
  </si>
  <si>
    <t>Danova sazba</t>
  </si>
  <si>
    <t>DS</t>
  </si>
  <si>
    <t>Receivables - other</t>
  </si>
  <si>
    <t>Rezerva - nefinanční hodnocení Banko Popolare</t>
  </si>
  <si>
    <t>D018</t>
  </si>
  <si>
    <t>Receivables from partners, cooperative members and association members</t>
  </si>
  <si>
    <t>Vysledek indikatoru</t>
  </si>
  <si>
    <t>OUT_IND</t>
  </si>
  <si>
    <t>Long-term prepayments</t>
  </si>
  <si>
    <t>Nefinancni skore z indikatoru</t>
  </si>
  <si>
    <t>IND_KRITERIUM</t>
  </si>
  <si>
    <t>Unbilled</t>
  </si>
  <si>
    <t>Other receivables</t>
  </si>
  <si>
    <t>Short-term receivables</t>
  </si>
  <si>
    <t>Social security (and health insurance)</t>
  </si>
  <si>
    <t>State - tax receivables</t>
  </si>
  <si>
    <t>The short-term prepayments</t>
  </si>
  <si>
    <t>Accruals assets</t>
  </si>
  <si>
    <t>Prepaid expenses</t>
  </si>
  <si>
    <t>Complex prepaid expenses</t>
  </si>
  <si>
    <t>Accrued incomes</t>
  </si>
  <si>
    <t>Current financial assets</t>
  </si>
  <si>
    <t>Other current financial assets</t>
  </si>
  <si>
    <t>Finances</t>
  </si>
  <si>
    <t>Petty cash</t>
  </si>
  <si>
    <t>Cash accounts</t>
  </si>
  <si>
    <t>Accrued income</t>
  </si>
  <si>
    <t>TOTAL LIABILITIES</t>
  </si>
  <si>
    <t>Equity</t>
  </si>
  <si>
    <t>Basic capital</t>
  </si>
  <si>
    <t>Own shares and ownership interests (-)</t>
  </si>
  <si>
    <t>Changes in share capital</t>
  </si>
  <si>
    <t>Premium and capital funds</t>
  </si>
  <si>
    <t>Agio</t>
  </si>
  <si>
    <t>Capital funds</t>
  </si>
  <si>
    <t>Other capital funds</t>
  </si>
  <si>
    <t>Revaluation of assets (and liabilities)</t>
  </si>
  <si>
    <t>Revaluation reserve on transformations</t>
  </si>
  <si>
    <t>Differences of transformation of business corporations</t>
  </si>
  <si>
    <t>The differences from valuation on transformation of commercial corporations</t>
  </si>
  <si>
    <t>Retained earnings</t>
  </si>
  <si>
    <t>Other reserves</t>
  </si>
  <si>
    <t>Statutory and other reserves</t>
  </si>
  <si>
    <t>Retained earnings (+/-)</t>
  </si>
  <si>
    <t>Retained earnings or unpaid loss of past years (+/-)</t>
  </si>
  <si>
    <t>Other Retained earnings (+/-)</t>
  </si>
  <si>
    <t>Profit for the period (+/-)</t>
  </si>
  <si>
    <t>Decisions on advances for payment of shares in profit (-)</t>
  </si>
  <si>
    <t>Foreign sources</t>
  </si>
  <si>
    <t>Reserves</t>
  </si>
  <si>
    <t>Provisions for pensions and similar obligations</t>
  </si>
  <si>
    <t>Provision for income tax</t>
  </si>
  <si>
    <t>Reserves under special laws (statutory reserves)</t>
  </si>
  <si>
    <t>Commitments</t>
  </si>
  <si>
    <t>Long-term liabilities</t>
  </si>
  <si>
    <t>Bonds issued</t>
  </si>
  <si>
    <t>Convertible bonds</t>
  </si>
  <si>
    <t>Other bonds</t>
  </si>
  <si>
    <t>Amounts owed to credit institutions</t>
  </si>
  <si>
    <t>ZR114, ZR115</t>
  </si>
  <si>
    <t>Long-term advances received</t>
  </si>
  <si>
    <t>obligations from business relations</t>
  </si>
  <si>
    <t>Long-term notes payable</t>
  </si>
  <si>
    <t>Liabilities - controlled or controlling person</t>
  </si>
  <si>
    <t>Payables - substantial influence</t>
  </si>
  <si>
    <t>Deferred tax liability</t>
  </si>
  <si>
    <t>Liabilities - Other</t>
  </si>
  <si>
    <t>Liabilities to shareholders</t>
  </si>
  <si>
    <t>Other (long-term) liabilities</t>
  </si>
  <si>
    <t>Current liabilities</t>
  </si>
  <si>
    <t>ZR114, ZR096</t>
  </si>
  <si>
    <t>Short-term advances received</t>
  </si>
  <si>
    <t>Trade payables (Trade)</t>
  </si>
  <si>
    <t>Short-term notes payable</t>
  </si>
  <si>
    <t>Other liabilities</t>
  </si>
  <si>
    <t>Short-term borrowings</t>
  </si>
  <si>
    <t>ZR114, ZR097</t>
  </si>
  <si>
    <t>Liabilities to employees</t>
  </si>
  <si>
    <t>Liabilities for social security and health insurance</t>
  </si>
  <si>
    <t>State - tax liabilities and subsidies</t>
  </si>
  <si>
    <t>another obligations</t>
  </si>
  <si>
    <t>Accruals liabilities</t>
  </si>
  <si>
    <t>Accrued expenses</t>
  </si>
  <si>
    <t>Deferred revenues</t>
  </si>
  <si>
    <t>Expenses for the upcomming season</t>
  </si>
  <si>
    <t>Deferred revenue</t>
  </si>
  <si>
    <t>Sales of goods</t>
  </si>
  <si>
    <t>Sales of own products and services</t>
  </si>
  <si>
    <t>Power consumption</t>
  </si>
  <si>
    <t>Cost of goods sold</t>
  </si>
  <si>
    <t>Material consumption of energy</t>
  </si>
  <si>
    <t>Service</t>
  </si>
  <si>
    <t>Change in inventory (Business)</t>
  </si>
  <si>
    <t>Activation</t>
  </si>
  <si>
    <t>Personal expenses</t>
  </si>
  <si>
    <t>Labor costs</t>
  </si>
  <si>
    <t>Costs of social security and health insurance and other expenses</t>
  </si>
  <si>
    <t>Costs of social security and health insurance</t>
  </si>
  <si>
    <t>Other costs</t>
  </si>
  <si>
    <t>Sale margin</t>
  </si>
  <si>
    <t>Revenues</t>
  </si>
  <si>
    <t>II.+B.+C.</t>
  </si>
  <si>
    <t>Added value</t>
  </si>
  <si>
    <t>I.+II.-A.1.+A.+B.+C.</t>
  </si>
  <si>
    <t>Value adjustments to operating activities</t>
  </si>
  <si>
    <t>Value adjustments of tangible and intangible assets</t>
  </si>
  <si>
    <t>Value adjustments of tangible and intangible assets - permanent</t>
  </si>
  <si>
    <t>Value adjustments of tangible and intangible assets - temporary</t>
  </si>
  <si>
    <t>Value adjustments of inventories</t>
  </si>
  <si>
    <t>Value adjustments to receivables</t>
  </si>
  <si>
    <t>Other operating income</t>
  </si>
  <si>
    <t>Revenues from sale of fixed assets</t>
  </si>
  <si>
    <t>Sales of material</t>
  </si>
  <si>
    <t>Other operating expenses</t>
  </si>
  <si>
    <t>Net book value of fixed assets</t>
  </si>
  <si>
    <t>Sold material</t>
  </si>
  <si>
    <t>Taxes and fees</t>
  </si>
  <si>
    <t>Provisions relating to operating activities and complex deferred expenses</t>
  </si>
  <si>
    <t>Operating profit</t>
  </si>
  <si>
    <t>Income from financial assets - shares</t>
  </si>
  <si>
    <t>Income from investments - controlled or controlling person</t>
  </si>
  <si>
    <t>Other income from investments</t>
  </si>
  <si>
    <t>Cost of sales shares</t>
  </si>
  <si>
    <t>Revenues from other financial assets</t>
  </si>
  <si>
    <t>Revenues from other financial assets - controlled or controlling person</t>
  </si>
  <si>
    <t>Other income from other financial assets</t>
  </si>
  <si>
    <t>Costs related to other long-term assets</t>
  </si>
  <si>
    <t>Interest and similar income</t>
  </si>
  <si>
    <t>Interest and similar income - controlled or controlling person</t>
  </si>
  <si>
    <t>Other interest income and similar income</t>
  </si>
  <si>
    <t>Value adjustments and provisions in the financial sector</t>
  </si>
  <si>
    <t>Interest expense and similar charges</t>
  </si>
  <si>
    <t>Other interest expense and similar charges</t>
  </si>
  <si>
    <t>Other financial income</t>
  </si>
  <si>
    <t>Other financial costs</t>
  </si>
  <si>
    <t>Financial result (+/-)</t>
  </si>
  <si>
    <t>Profit before tax</t>
  </si>
  <si>
    <t>Income tax</t>
  </si>
  <si>
    <t>Income tax - payable</t>
  </si>
  <si>
    <t>Income tax - deferred (+/-)</t>
  </si>
  <si>
    <t>Profit after tax (+/-)</t>
  </si>
  <si>
    <t>Income distribution partners</t>
  </si>
  <si>
    <t>Net turnover for the accounting period = I + II. + III. + IV. + V + VI. + VII.</t>
  </si>
  <si>
    <t>Status of short-term receivables overdue more than 180 days (th. CZK)</t>
  </si>
  <si>
    <t>Status of short-term payables overdue more than 180 days (th. CZK)</t>
  </si>
  <si>
    <t>KodCtvrtleti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</si>
</sst>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E+00_)"/>
    <numFmt numFmtId="166" formatCode="0.0000"/>
    <numFmt numFmtId="167" formatCode="00"/>
    <numFmt numFmtId="168" formatCode="#,##0.0"/>
  </numFmts>
  <fonts count="7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color indexed="16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color indexed="8"/>
      <name val="Arial CE"/>
      <family val="2"/>
      <charset val="238"/>
    </font>
    <font>
      <sz val="11"/>
      <name val="Arial Narrow"/>
      <family val="2"/>
      <charset val="238"/>
    </font>
    <font>
      <b/>
      <sz val="10"/>
      <color indexed="10"/>
      <name val="Arial CE"/>
      <family val="2"/>
      <charset val="238"/>
    </font>
    <font>
      <b/>
      <sz val="14"/>
      <name val="Arial"/>
      <family val="2"/>
    </font>
    <font>
      <sz val="14"/>
      <name val="Arial CE"/>
      <charset val="238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u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 CE"/>
      <family val="2"/>
      <charset val="238"/>
    </font>
    <font>
      <b/>
      <sz val="11"/>
      <name val="Arial CE"/>
      <charset val="238"/>
    </font>
    <font>
      <sz val="11"/>
      <color indexed="12"/>
      <name val="Arial CE"/>
      <family val="2"/>
      <charset val="238"/>
    </font>
    <font>
      <b/>
      <sz val="11"/>
      <color indexed="12"/>
      <name val="Arial CE"/>
      <family val="2"/>
      <charset val="238"/>
    </font>
    <font>
      <sz val="11"/>
      <color indexed="12"/>
      <name val="Arial CE"/>
      <charset val="238"/>
    </font>
    <font>
      <sz val="10"/>
      <name val="Arial CE"/>
      <charset val="238"/>
    </font>
    <font>
      <b/>
      <sz val="12"/>
      <name val="Verdana"/>
      <family val="2"/>
      <charset val="238"/>
    </font>
    <font>
      <b/>
      <sz val="12"/>
      <color indexed="12"/>
      <name val="Verdana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Courier"/>
      <family val="3"/>
    </font>
    <font>
      <sz val="10"/>
      <name val="MS Sans Serif"/>
      <family val="2"/>
      <charset val="238"/>
    </font>
    <font>
      <b/>
      <sz val="8"/>
      <name val="Arial CE"/>
      <charset val="238"/>
    </font>
    <font>
      <sz val="10"/>
      <color indexed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color theme="0"/>
      <name val="Arial CE"/>
      <charset val="238"/>
    </font>
    <font>
      <b/>
      <sz val="11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4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b/>
      <sz val="11"/>
      <color theme="3"/>
      <name val="Arial CE"/>
      <family val="2"/>
      <charset val="238"/>
    </font>
    <font>
      <b/>
      <sz val="11"/>
      <color rgb="FFFF3300"/>
      <name val="Arial CE"/>
      <family val="2"/>
      <charset val="238"/>
    </font>
    <font>
      <b/>
      <sz val="11"/>
      <color rgb="FFFF5050"/>
      <name val="Arial CE"/>
      <family val="2"/>
      <charset val="238"/>
    </font>
    <font>
      <sz val="11"/>
      <color rgb="FFFF5050"/>
      <name val="Arial CE"/>
      <family val="2"/>
      <charset val="238"/>
    </font>
    <font>
      <b/>
      <sz val="9"/>
      <color theme="0"/>
      <name val="Arial"/>
      <family val="2"/>
      <charset val="238"/>
    </font>
    <font>
      <sz val="20"/>
      <color theme="0"/>
      <name val="Arial"/>
      <family val="2"/>
      <charset val="238"/>
    </font>
    <font>
      <b/>
      <i/>
      <sz val="12"/>
      <color rgb="FFFF5050"/>
      <name val="Arial"/>
      <family val="2"/>
      <charset val="238"/>
    </font>
    <font>
      <b/>
      <sz val="14"/>
      <color rgb="FFFF5050"/>
      <name val="Arial"/>
      <family val="2"/>
      <charset val="238"/>
    </font>
    <font>
      <i/>
      <sz val="12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sz val="11"/>
      <color rgb="FFFF5050"/>
      <name val="Arial CE"/>
      <charset val="238"/>
    </font>
    <font>
      <sz val="8"/>
      <name val="Verdana"/>
      <family val="2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 Narrow"/>
      <family val="2"/>
      <charset val="238"/>
    </font>
    <font>
      <sz val="10"/>
      <color rgb="FFFF0000"/>
      <name val="Arial CE"/>
      <charset val="238"/>
    </font>
    <font>
      <b/>
      <sz val="10"/>
      <name val="Arial CE"/>
    </font>
    <font>
      <b/>
      <sz val="18"/>
      <name val="Arial CE"/>
    </font>
    <font>
      <sz val="11"/>
      <color indexed="8"/>
      <name val="Arial CE"/>
    </font>
    <font>
      <b/>
      <sz val="11"/>
      <color indexed="8"/>
      <name val="Arial CE"/>
      <charset val="238"/>
    </font>
    <font>
      <sz val="10"/>
      <name val="Arial CE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5">
    <xf numFmtId="0" fontId="0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35" fillId="0" borderId="0" applyFill="0"/>
    <xf numFmtId="0" fontId="6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3" fillId="0" borderId="0"/>
  </cellStyleXfs>
  <cellXfs count="503">
    <xf numFmtId="0" fontId="0" fillId="0" borderId="0" xfId="0"/>
    <xf numFmtId="0" fontId="0" fillId="0" borderId="0" xfId="2" applyFont="1" applyAlignment="1">
      <alignment vertical="center"/>
    </xf>
    <xf numFmtId="0" fontId="6" fillId="0" borderId="0" xfId="2" applyFont="1"/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6" fillId="0" borderId="10" xfId="2" applyFont="1" applyBorder="1"/>
    <xf numFmtId="0" fontId="6" fillId="0" borderId="11" xfId="2" applyFont="1" applyBorder="1"/>
    <xf numFmtId="0" fontId="1" fillId="0" borderId="11" xfId="21" applyBorder="1" applyAlignment="1">
      <alignment vertical="center"/>
    </xf>
    <xf numFmtId="0" fontId="1" fillId="0" borderId="0" xfId="21" applyAlignment="1">
      <alignment vertical="center"/>
    </xf>
    <xf numFmtId="0" fontId="17" fillId="0" borderId="11" xfId="21" applyFont="1" applyBorder="1" applyAlignment="1">
      <alignment horizontal="left" vertical="center"/>
    </xf>
    <xf numFmtId="0" fontId="17" fillId="0" borderId="11" xfId="21" applyFont="1" applyBorder="1" applyAlignment="1">
      <alignment horizontal="left" vertical="top"/>
    </xf>
    <xf numFmtId="0" fontId="20" fillId="0" borderId="11" xfId="21" applyFont="1" applyBorder="1" applyAlignment="1">
      <alignment vertical="center"/>
    </xf>
    <xf numFmtId="0" fontId="1" fillId="0" borderId="11" xfId="21" applyBorder="1"/>
    <xf numFmtId="0" fontId="1" fillId="0" borderId="0" xfId="21"/>
    <xf numFmtId="0" fontId="5" fillId="0" borderId="17" xfId="2" applyFont="1" applyBorder="1" applyAlignment="1">
      <alignment vertical="center"/>
    </xf>
    <xf numFmtId="0" fontId="1" fillId="0" borderId="0" xfId="2" applyFont="1" applyAlignment="1" applyProtection="1">
      <alignment vertical="center"/>
      <protection locked="0"/>
    </xf>
    <xf numFmtId="0" fontId="0" fillId="0" borderId="26" xfId="2" applyFont="1" applyBorder="1" applyAlignment="1">
      <alignment vertical="center"/>
    </xf>
    <xf numFmtId="0" fontId="0" fillId="0" borderId="0" xfId="2" applyFont="1" applyProtection="1">
      <protection hidden="1"/>
    </xf>
    <xf numFmtId="0" fontId="29" fillId="0" borderId="0" xfId="2" applyFont="1" applyAlignment="1">
      <alignment vertical="center"/>
    </xf>
    <xf numFmtId="0" fontId="38" fillId="0" borderId="36" xfId="1" applyFont="1" applyBorder="1"/>
    <xf numFmtId="0" fontId="38" fillId="0" borderId="21" xfId="1" applyFont="1" applyBorder="1"/>
    <xf numFmtId="0" fontId="38" fillId="0" borderId="39" xfId="1" applyFont="1" applyBorder="1"/>
    <xf numFmtId="0" fontId="38" fillId="0" borderId="40" xfId="1" applyFont="1" applyBorder="1"/>
    <xf numFmtId="0" fontId="38" fillId="0" borderId="41" xfId="1" applyFont="1" applyBorder="1"/>
    <xf numFmtId="0" fontId="38" fillId="0" borderId="42" xfId="1" applyFont="1" applyBorder="1"/>
    <xf numFmtId="0" fontId="0" fillId="0" borderId="27" xfId="2" applyFont="1" applyBorder="1" applyProtection="1">
      <protection hidden="1"/>
    </xf>
    <xf numFmtId="0" fontId="0" fillId="0" borderId="28" xfId="2" applyFont="1" applyBorder="1" applyProtection="1">
      <protection hidden="1"/>
    </xf>
    <xf numFmtId="0" fontId="0" fillId="0" borderId="30" xfId="2" applyFont="1" applyBorder="1" applyProtection="1">
      <protection hidden="1"/>
    </xf>
    <xf numFmtId="1" fontId="7" fillId="0" borderId="14" xfId="16" applyNumberFormat="1" applyFont="1" applyBorder="1" applyAlignment="1" applyProtection="1">
      <alignment vertical="center"/>
      <protection hidden="1"/>
    </xf>
    <xf numFmtId="49" fontId="4" fillId="0" borderId="3" xfId="16" applyNumberFormat="1" applyFont="1" applyBorder="1" applyAlignment="1" applyProtection="1">
      <alignment horizontal="center" vertical="center"/>
      <protection hidden="1"/>
    </xf>
    <xf numFmtId="1" fontId="7" fillId="0" borderId="43" xfId="16" applyNumberFormat="1" applyFont="1" applyBorder="1" applyAlignment="1" applyProtection="1">
      <alignment vertical="center"/>
      <protection hidden="1"/>
    </xf>
    <xf numFmtId="49" fontId="4" fillId="0" borderId="2" xfId="16" applyNumberFormat="1" applyFont="1" applyBorder="1" applyAlignment="1" applyProtection="1">
      <alignment horizontal="center" vertical="center"/>
      <protection hidden="1"/>
    </xf>
    <xf numFmtId="49" fontId="7" fillId="0" borderId="18" xfId="16" applyNumberFormat="1" applyFont="1" applyBorder="1" applyAlignment="1" applyProtection="1">
      <alignment vertical="center" wrapText="1"/>
      <protection hidden="1"/>
    </xf>
    <xf numFmtId="1" fontId="10" fillId="0" borderId="43" xfId="16" applyNumberFormat="1" applyFont="1" applyBorder="1" applyAlignment="1" applyProtection="1">
      <alignment vertical="center"/>
      <protection hidden="1"/>
    </xf>
    <xf numFmtId="49" fontId="7" fillId="0" borderId="20" xfId="16" applyNumberFormat="1" applyFont="1" applyBorder="1" applyAlignment="1" applyProtection="1">
      <alignment vertical="center" wrapText="1"/>
      <protection hidden="1"/>
    </xf>
    <xf numFmtId="49" fontId="7" fillId="0" borderId="2" xfId="16" applyNumberFormat="1" applyFont="1" applyBorder="1" applyAlignment="1" applyProtection="1">
      <alignment vertical="center" wrapText="1"/>
      <protection hidden="1"/>
    </xf>
    <xf numFmtId="1" fontId="4" fillId="0" borderId="43" xfId="16" applyNumberFormat="1" applyFont="1" applyBorder="1" applyAlignment="1" applyProtection="1">
      <alignment vertical="center"/>
      <protection hidden="1"/>
    </xf>
    <xf numFmtId="1" fontId="33" fillId="0" borderId="1" xfId="16" applyNumberFormat="1" applyFont="1" applyBorder="1" applyAlignment="1" applyProtection="1">
      <alignment vertical="center"/>
      <protection hidden="1"/>
    </xf>
    <xf numFmtId="0" fontId="34" fillId="0" borderId="2" xfId="20" applyFont="1" applyBorder="1" applyAlignment="1" applyProtection="1">
      <alignment vertical="center"/>
      <protection hidden="1"/>
    </xf>
    <xf numFmtId="0" fontId="37" fillId="0" borderId="2" xfId="2" applyFont="1" applyBorder="1" applyAlignment="1" applyProtection="1">
      <alignment horizontal="center" vertical="center"/>
      <protection hidden="1"/>
    </xf>
    <xf numFmtId="0" fontId="34" fillId="0" borderId="2" xfId="2" applyFont="1" applyBorder="1" applyAlignment="1" applyProtection="1">
      <alignment horizontal="center" vertical="center"/>
      <protection hidden="1"/>
    </xf>
    <xf numFmtId="0" fontId="11" fillId="0" borderId="43" xfId="2" applyFont="1" applyBorder="1" applyAlignment="1" applyProtection="1">
      <alignment vertical="center"/>
      <protection hidden="1"/>
    </xf>
    <xf numFmtId="0" fontId="4" fillId="0" borderId="13" xfId="18" applyFont="1" applyBorder="1" applyAlignment="1" applyProtection="1">
      <alignment vertical="center"/>
      <protection hidden="1"/>
    </xf>
    <xf numFmtId="0" fontId="4" fillId="0" borderId="14" xfId="18" applyFont="1" applyBorder="1" applyAlignment="1" applyProtection="1">
      <alignment vertical="center"/>
      <protection hidden="1"/>
    </xf>
    <xf numFmtId="0" fontId="34" fillId="0" borderId="29" xfId="20" applyFont="1" applyBorder="1" applyAlignment="1" applyProtection="1">
      <alignment vertical="center"/>
      <protection hidden="1"/>
    </xf>
    <xf numFmtId="0" fontId="11" fillId="0" borderId="20" xfId="2" applyFont="1" applyBorder="1" applyAlignment="1" applyProtection="1">
      <alignment vertical="center" wrapText="1"/>
      <protection hidden="1"/>
    </xf>
    <xf numFmtId="0" fontId="34" fillId="0" borderId="2" xfId="20" applyFont="1" applyBorder="1" applyAlignment="1" applyProtection="1">
      <alignment horizontal="left" vertical="center"/>
      <protection hidden="1"/>
    </xf>
    <xf numFmtId="0" fontId="33" fillId="0" borderId="43" xfId="19" applyFont="1" applyBorder="1" applyAlignment="1" applyProtection="1">
      <alignment vertical="center"/>
      <protection hidden="1"/>
    </xf>
    <xf numFmtId="0" fontId="37" fillId="0" borderId="2" xfId="20" applyFont="1" applyBorder="1" applyAlignment="1" applyProtection="1">
      <alignment horizontal="center" vertical="center"/>
      <protection hidden="1"/>
    </xf>
    <xf numFmtId="0" fontId="33" fillId="0" borderId="43" xfId="20" applyFont="1" applyBorder="1" applyAlignment="1" applyProtection="1">
      <alignment vertical="center"/>
      <protection hidden="1"/>
    </xf>
    <xf numFmtId="0" fontId="28" fillId="0" borderId="43" xfId="20" applyBorder="1" applyAlignment="1" applyProtection="1">
      <alignment vertical="center"/>
      <protection hidden="1"/>
    </xf>
    <xf numFmtId="0" fontId="34" fillId="0" borderId="2" xfId="20" applyFont="1" applyBorder="1" applyAlignment="1" applyProtection="1">
      <alignment horizontal="center" vertical="center"/>
      <protection hidden="1"/>
    </xf>
    <xf numFmtId="1" fontId="20" fillId="0" borderId="43" xfId="19" applyNumberFormat="1" applyFont="1" applyBorder="1" applyAlignment="1" applyProtection="1">
      <alignment vertical="center"/>
      <protection hidden="1"/>
    </xf>
    <xf numFmtId="1" fontId="20" fillId="0" borderId="43" xfId="20" applyNumberFormat="1" applyFont="1" applyBorder="1" applyAlignment="1" applyProtection="1">
      <alignment vertical="center"/>
      <protection hidden="1"/>
    </xf>
    <xf numFmtId="1" fontId="28" fillId="0" borderId="43" xfId="20" applyNumberFormat="1" applyBorder="1" applyAlignment="1" applyProtection="1">
      <alignment vertical="center"/>
      <protection hidden="1"/>
    </xf>
    <xf numFmtId="1" fontId="20" fillId="0" borderId="43" xfId="17" applyNumberFormat="1" applyFont="1" applyBorder="1" applyAlignment="1" applyProtection="1">
      <alignment vertical="center"/>
      <protection hidden="1"/>
    </xf>
    <xf numFmtId="1" fontId="33" fillId="0" borderId="43" xfId="19" applyNumberFormat="1" applyFont="1" applyBorder="1" applyAlignment="1" applyProtection="1">
      <alignment vertical="center"/>
      <protection hidden="1"/>
    </xf>
    <xf numFmtId="1" fontId="33" fillId="0" borderId="43" xfId="20" applyNumberFormat="1" applyFont="1" applyBorder="1" applyAlignment="1" applyProtection="1">
      <alignment vertical="center"/>
      <protection hidden="1"/>
    </xf>
    <xf numFmtId="0" fontId="33" fillId="0" borderId="14" xfId="19" applyFont="1" applyBorder="1" applyAlignment="1" applyProtection="1">
      <alignment vertical="center"/>
      <protection hidden="1"/>
    </xf>
    <xf numFmtId="0" fontId="4" fillId="0" borderId="15" xfId="2" applyFont="1" applyBorder="1" applyAlignment="1" applyProtection="1">
      <alignment horizontal="center" vertical="center" wrapText="1"/>
      <protection locked="0"/>
    </xf>
    <xf numFmtId="49" fontId="4" fillId="0" borderId="2" xfId="17" applyNumberFormat="1" applyFont="1" applyBorder="1" applyAlignment="1" applyProtection="1">
      <alignment horizontal="center" vertical="center"/>
      <protection hidden="1"/>
    </xf>
    <xf numFmtId="1" fontId="9" fillId="0" borderId="45" xfId="16" applyNumberFormat="1" applyFont="1" applyBorder="1" applyAlignment="1">
      <alignment vertical="center" wrapText="1"/>
    </xf>
    <xf numFmtId="1" fontId="3" fillId="0" borderId="17" xfId="16" applyNumberFormat="1" applyFont="1" applyBorder="1" applyAlignment="1">
      <alignment horizontal="center" vertical="center"/>
    </xf>
    <xf numFmtId="0" fontId="0" fillId="0" borderId="19" xfId="2" applyFont="1" applyBorder="1" applyAlignment="1">
      <alignment vertical="center"/>
    </xf>
    <xf numFmtId="0" fontId="34" fillId="0" borderId="2" xfId="2" applyFont="1" applyBorder="1" applyAlignment="1" applyProtection="1">
      <alignment horizontal="left" vertical="center"/>
      <protection hidden="1"/>
    </xf>
    <xf numFmtId="49" fontId="7" fillId="0" borderId="1" xfId="16" applyNumberFormat="1" applyFont="1" applyBorder="1" applyAlignment="1" applyProtection="1">
      <alignment vertical="center" wrapText="1"/>
      <protection hidden="1"/>
    </xf>
    <xf numFmtId="49" fontId="7" fillId="0" borderId="46" xfId="16" applyNumberFormat="1" applyFont="1" applyBorder="1" applyAlignment="1" applyProtection="1">
      <alignment vertical="center" wrapText="1"/>
      <protection hidden="1"/>
    </xf>
    <xf numFmtId="49" fontId="7" fillId="0" borderId="43" xfId="16" applyNumberFormat="1" applyFont="1" applyBorder="1" applyAlignment="1" applyProtection="1">
      <alignment vertical="center" wrapText="1"/>
      <protection hidden="1"/>
    </xf>
    <xf numFmtId="0" fontId="32" fillId="4" borderId="33" xfId="2" applyFont="1" applyFill="1" applyBorder="1" applyAlignment="1">
      <alignment vertical="center"/>
    </xf>
    <xf numFmtId="0" fontId="32" fillId="4" borderId="33" xfId="2" applyFont="1" applyFill="1" applyBorder="1" applyAlignment="1">
      <alignment horizontal="center" vertical="center"/>
    </xf>
    <xf numFmtId="0" fontId="32" fillId="4" borderId="33" xfId="2" applyFont="1" applyFill="1" applyBorder="1" applyAlignment="1">
      <alignment vertical="center" wrapText="1"/>
    </xf>
    <xf numFmtId="0" fontId="39" fillId="4" borderId="0" xfId="2" applyFont="1" applyFill="1" applyAlignment="1">
      <alignment horizontal="right" vertical="center"/>
    </xf>
    <xf numFmtId="0" fontId="41" fillId="4" borderId="0" xfId="2" applyFont="1" applyFill="1" applyAlignment="1">
      <alignment horizontal="right" vertical="center"/>
    </xf>
    <xf numFmtId="0" fontId="32" fillId="4" borderId="0" xfId="2" applyFont="1" applyFill="1" applyAlignment="1">
      <alignment vertical="center" wrapText="1"/>
    </xf>
    <xf numFmtId="0" fontId="32" fillId="4" borderId="0" xfId="2" applyFont="1" applyFill="1" applyAlignment="1">
      <alignment vertical="center"/>
    </xf>
    <xf numFmtId="0" fontId="32" fillId="3" borderId="0" xfId="2" applyFont="1" applyFill="1" applyAlignment="1">
      <alignment horizontal="center" vertical="center"/>
    </xf>
    <xf numFmtId="0" fontId="43" fillId="4" borderId="0" xfId="2" applyFont="1" applyFill="1" applyAlignment="1">
      <alignment vertical="center"/>
    </xf>
    <xf numFmtId="14" fontId="44" fillId="5" borderId="25" xfId="18" applyNumberFormat="1" applyFont="1" applyFill="1" applyBorder="1" applyAlignment="1">
      <alignment horizontal="right" vertical="center"/>
    </xf>
    <xf numFmtId="14" fontId="45" fillId="5" borderId="23" xfId="2" applyNumberFormat="1" applyFont="1" applyFill="1" applyBorder="1" applyAlignment="1">
      <alignment horizontal="center" vertical="center"/>
    </xf>
    <xf numFmtId="14" fontId="45" fillId="5" borderId="49" xfId="2" applyNumberFormat="1" applyFont="1" applyFill="1" applyBorder="1" applyAlignment="1">
      <alignment horizontal="center" vertical="center"/>
    </xf>
    <xf numFmtId="14" fontId="45" fillId="5" borderId="24" xfId="2" applyNumberFormat="1" applyFont="1" applyFill="1" applyBorder="1" applyAlignment="1">
      <alignment horizontal="center" vertical="center"/>
    </xf>
    <xf numFmtId="2" fontId="0" fillId="0" borderId="0" xfId="2" applyNumberFormat="1" applyFont="1" applyAlignment="1">
      <alignment vertical="center"/>
    </xf>
    <xf numFmtId="2" fontId="6" fillId="4" borderId="8" xfId="2" applyNumberFormat="1" applyFont="1" applyFill="1" applyBorder="1" applyAlignment="1">
      <alignment vertical="center"/>
    </xf>
    <xf numFmtId="0" fontId="6" fillId="4" borderId="33" xfId="2" applyFont="1" applyFill="1" applyBorder="1" applyAlignment="1">
      <alignment vertical="center"/>
    </xf>
    <xf numFmtId="0" fontId="6" fillId="4" borderId="34" xfId="2" applyFont="1" applyFill="1" applyBorder="1" applyAlignment="1">
      <alignment vertical="center"/>
    </xf>
    <xf numFmtId="2" fontId="6" fillId="4" borderId="9" xfId="2" applyNumberFormat="1" applyFont="1" applyFill="1" applyBorder="1" applyAlignment="1">
      <alignment vertical="center"/>
    </xf>
    <xf numFmtId="0" fontId="6" fillId="4" borderId="0" xfId="2" applyFont="1" applyFill="1" applyAlignment="1">
      <alignment vertical="center"/>
    </xf>
    <xf numFmtId="0" fontId="6" fillId="4" borderId="22" xfId="2" applyFont="1" applyFill="1" applyBorder="1" applyAlignment="1">
      <alignment vertical="center"/>
    </xf>
    <xf numFmtId="0" fontId="1" fillId="0" borderId="0" xfId="2" applyFont="1" applyAlignment="1">
      <alignment vertical="center"/>
    </xf>
    <xf numFmtId="0" fontId="39" fillId="4" borderId="0" xfId="2" applyFont="1" applyFill="1" applyAlignment="1">
      <alignment vertical="center"/>
    </xf>
    <xf numFmtId="0" fontId="30" fillId="0" borderId="0" xfId="2" applyFont="1" applyAlignment="1">
      <alignment horizontal="right" vertical="center"/>
    </xf>
    <xf numFmtId="0" fontId="42" fillId="4" borderId="0" xfId="2" applyFont="1" applyFill="1" applyAlignment="1">
      <alignment horizontal="right" vertical="center"/>
    </xf>
    <xf numFmtId="3" fontId="46" fillId="5" borderId="50" xfId="2" applyNumberFormat="1" applyFont="1" applyFill="1" applyBorder="1" applyAlignment="1">
      <alignment horizontal="center" vertical="center"/>
    </xf>
    <xf numFmtId="2" fontId="6" fillId="4" borderId="51" xfId="2" applyNumberFormat="1" applyFont="1" applyFill="1" applyBorder="1" applyAlignment="1">
      <alignment vertical="center"/>
    </xf>
    <xf numFmtId="0" fontId="31" fillId="4" borderId="0" xfId="2" applyFont="1" applyFill="1" applyAlignment="1">
      <alignment vertical="center"/>
    </xf>
    <xf numFmtId="0" fontId="47" fillId="5" borderId="52" xfId="2" applyFont="1" applyFill="1" applyBorder="1" applyAlignment="1">
      <alignment horizontal="center" vertical="center"/>
    </xf>
    <xf numFmtId="49" fontId="7" fillId="0" borderId="15" xfId="16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3" fontId="0" fillId="0" borderId="0" xfId="2" applyNumberFormat="1" applyFont="1" applyAlignment="1">
      <alignment vertical="center"/>
    </xf>
    <xf numFmtId="49" fontId="7" fillId="0" borderId="25" xfId="16" applyNumberFormat="1" applyFont="1" applyBorder="1" applyAlignment="1" applyProtection="1">
      <alignment horizontal="left" vertical="center"/>
      <protection locked="0"/>
    </xf>
    <xf numFmtId="49" fontId="7" fillId="0" borderId="53" xfId="16" applyNumberFormat="1" applyFont="1" applyBorder="1" applyAlignment="1" applyProtection="1">
      <alignment horizontal="left" vertical="center"/>
      <protection locked="0"/>
    </xf>
    <xf numFmtId="0" fontId="12" fillId="0" borderId="15" xfId="2" applyFont="1" applyBorder="1" applyAlignment="1" applyProtection="1">
      <alignment vertical="center"/>
      <protection locked="0"/>
    </xf>
    <xf numFmtId="0" fontId="28" fillId="0" borderId="0" xfId="2" applyAlignment="1">
      <alignment vertical="center"/>
    </xf>
    <xf numFmtId="49" fontId="4" fillId="0" borderId="2" xfId="2" applyNumberFormat="1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37" xfId="2" applyFont="1" applyBorder="1" applyAlignment="1">
      <alignment horizontal="center" vertical="center" wrapText="1"/>
    </xf>
    <xf numFmtId="0" fontId="6" fillId="0" borderId="54" xfId="2" applyFont="1" applyBorder="1" applyAlignment="1" applyProtection="1">
      <alignment vertical="center"/>
      <protection locked="0"/>
    </xf>
    <xf numFmtId="0" fontId="8" fillId="0" borderId="47" xfId="2" applyFont="1" applyBorder="1" applyAlignment="1">
      <alignment vertical="center"/>
    </xf>
    <xf numFmtId="49" fontId="4" fillId="0" borderId="29" xfId="2" applyNumberFormat="1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 wrapText="1"/>
    </xf>
    <xf numFmtId="0" fontId="6" fillId="0" borderId="38" xfId="2" applyFont="1" applyBorder="1" applyAlignment="1" applyProtection="1">
      <alignment vertical="center"/>
      <protection locked="0"/>
    </xf>
    <xf numFmtId="3" fontId="25" fillId="6" borderId="44" xfId="2" applyNumberFormat="1" applyFont="1" applyFill="1" applyBorder="1" applyAlignment="1" applyProtection="1">
      <alignment horizontal="right" vertical="center"/>
      <protection locked="0"/>
    </xf>
    <xf numFmtId="3" fontId="27" fillId="6" borderId="44" xfId="2" applyNumberFormat="1" applyFont="1" applyFill="1" applyBorder="1" applyAlignment="1" applyProtection="1">
      <alignment horizontal="right" vertical="center"/>
      <protection locked="0"/>
    </xf>
    <xf numFmtId="3" fontId="26" fillId="6" borderId="44" xfId="2" applyNumberFormat="1" applyFont="1" applyFill="1" applyBorder="1" applyAlignment="1" applyProtection="1">
      <alignment horizontal="right" vertical="center"/>
      <protection locked="0"/>
    </xf>
    <xf numFmtId="3" fontId="27" fillId="6" borderId="15" xfId="2" applyNumberFormat="1" applyFont="1" applyFill="1" applyBorder="1" applyAlignment="1" applyProtection="1">
      <alignment vertical="center"/>
      <protection locked="0"/>
    </xf>
    <xf numFmtId="3" fontId="25" fillId="6" borderId="55" xfId="2" applyNumberFormat="1" applyFont="1" applyFill="1" applyBorder="1" applyAlignment="1" applyProtection="1">
      <alignment horizontal="right" vertical="center"/>
      <protection locked="0"/>
    </xf>
    <xf numFmtId="3" fontId="25" fillId="6" borderId="15" xfId="2" applyNumberFormat="1" applyFont="1" applyFill="1" applyBorder="1" applyAlignment="1" applyProtection="1">
      <alignment horizontal="right" vertical="center"/>
      <protection locked="0"/>
    </xf>
    <xf numFmtId="3" fontId="25" fillId="6" borderId="44" xfId="2" applyNumberFormat="1" applyFont="1" applyFill="1" applyBorder="1" applyAlignment="1" applyProtection="1">
      <alignment vertical="center"/>
      <protection locked="0"/>
    </xf>
    <xf numFmtId="3" fontId="25" fillId="6" borderId="25" xfId="2" applyNumberFormat="1" applyFont="1" applyFill="1" applyBorder="1" applyAlignment="1" applyProtection="1">
      <alignment horizontal="right" vertical="center"/>
      <protection locked="0"/>
    </xf>
    <xf numFmtId="3" fontId="25" fillId="6" borderId="38" xfId="2" applyNumberFormat="1" applyFont="1" applyFill="1" applyBorder="1" applyAlignment="1" applyProtection="1">
      <alignment horizontal="right" vertical="center"/>
      <protection locked="0"/>
    </xf>
    <xf numFmtId="0" fontId="48" fillId="6" borderId="56" xfId="2" applyFont="1" applyFill="1" applyBorder="1" applyAlignment="1" applyProtection="1">
      <alignment horizontal="right" vertical="center"/>
      <protection locked="0"/>
    </xf>
    <xf numFmtId="0" fontId="4" fillId="4" borderId="12" xfId="18" applyFont="1" applyFill="1" applyBorder="1" applyAlignment="1">
      <alignment vertical="center"/>
    </xf>
    <xf numFmtId="1" fontId="49" fillId="6" borderId="50" xfId="2" applyNumberFormat="1" applyFont="1" applyFill="1" applyBorder="1" applyAlignment="1">
      <alignment horizontal="right" vertical="center"/>
    </xf>
    <xf numFmtId="164" fontId="49" fillId="6" borderId="56" xfId="23" applyNumberFormat="1" applyFont="1" applyFill="1" applyBorder="1" applyAlignment="1" applyProtection="1">
      <alignment vertical="center"/>
      <protection locked="0"/>
    </xf>
    <xf numFmtId="14" fontId="50" fillId="6" borderId="53" xfId="2" applyNumberFormat="1" applyFont="1" applyFill="1" applyBorder="1" applyAlignment="1" applyProtection="1">
      <alignment horizontal="right" vertical="center"/>
      <protection locked="0"/>
    </xf>
    <xf numFmtId="0" fontId="28" fillId="4" borderId="2" xfId="2" applyFill="1" applyBorder="1" applyAlignment="1" applyProtection="1">
      <alignment horizontal="left" vertical="center"/>
      <protection hidden="1"/>
    </xf>
    <xf numFmtId="1" fontId="33" fillId="4" borderId="14" xfId="19" applyNumberFormat="1" applyFont="1" applyFill="1" applyBorder="1" applyAlignment="1" applyProtection="1">
      <alignment vertical="center"/>
      <protection hidden="1"/>
    </xf>
    <xf numFmtId="1" fontId="4" fillId="4" borderId="14" xfId="16" applyNumberFormat="1" applyFont="1" applyFill="1" applyBorder="1" applyAlignment="1" applyProtection="1">
      <alignment vertical="center"/>
      <protection hidden="1"/>
    </xf>
    <xf numFmtId="49" fontId="4" fillId="4" borderId="2" xfId="16" applyNumberFormat="1" applyFont="1" applyFill="1" applyBorder="1" applyAlignment="1" applyProtection="1">
      <alignment horizontal="center" vertical="center"/>
      <protection hidden="1"/>
    </xf>
    <xf numFmtId="49" fontId="7" fillId="4" borderId="2" xfId="16" applyNumberFormat="1" applyFont="1" applyFill="1" applyBorder="1" applyAlignment="1" applyProtection="1">
      <alignment vertical="center" wrapText="1"/>
      <protection hidden="1"/>
    </xf>
    <xf numFmtId="3" fontId="4" fillId="4" borderId="23" xfId="2" applyNumberFormat="1" applyFont="1" applyFill="1" applyBorder="1" applyAlignment="1">
      <alignment vertical="center"/>
    </xf>
    <xf numFmtId="0" fontId="23" fillId="7" borderId="14" xfId="18" applyFont="1" applyFill="1" applyBorder="1" applyAlignment="1">
      <alignment vertical="center" wrapText="1"/>
    </xf>
    <xf numFmtId="0" fontId="4" fillId="7" borderId="47" xfId="18" applyFont="1" applyFill="1" applyBorder="1" applyAlignment="1">
      <alignment vertical="center"/>
    </xf>
    <xf numFmtId="0" fontId="4" fillId="7" borderId="12" xfId="18" applyFont="1" applyFill="1" applyBorder="1" applyAlignment="1">
      <alignment vertical="center"/>
    </xf>
    <xf numFmtId="0" fontId="37" fillId="4" borderId="2" xfId="2" applyFont="1" applyFill="1" applyBorder="1" applyAlignment="1" applyProtection="1">
      <alignment horizontal="center" vertical="center"/>
      <protection hidden="1"/>
    </xf>
    <xf numFmtId="1" fontId="33" fillId="4" borderId="43" xfId="19" applyNumberFormat="1" applyFont="1" applyFill="1" applyBorder="1" applyAlignment="1" applyProtection="1">
      <alignment vertical="center"/>
      <protection hidden="1"/>
    </xf>
    <xf numFmtId="1" fontId="4" fillId="4" borderId="43" xfId="16" applyNumberFormat="1" applyFont="1" applyFill="1" applyBorder="1" applyAlignment="1" applyProtection="1">
      <alignment vertical="center"/>
      <protection hidden="1"/>
    </xf>
    <xf numFmtId="3" fontId="4" fillId="4" borderId="15" xfId="2" applyNumberFormat="1" applyFont="1" applyFill="1" applyBorder="1" applyAlignment="1">
      <alignment vertical="center"/>
    </xf>
    <xf numFmtId="0" fontId="34" fillId="4" borderId="2" xfId="2" applyFont="1" applyFill="1" applyBorder="1" applyAlignment="1" applyProtection="1">
      <alignment horizontal="left" vertical="center"/>
      <protection hidden="1"/>
    </xf>
    <xf numFmtId="0" fontId="34" fillId="4" borderId="2" xfId="20" applyFont="1" applyFill="1" applyBorder="1" applyAlignment="1" applyProtection="1">
      <alignment vertical="center"/>
      <protection hidden="1"/>
    </xf>
    <xf numFmtId="3" fontId="4" fillId="4" borderId="44" xfId="2" applyNumberFormat="1" applyFont="1" applyFill="1" applyBorder="1" applyAlignment="1">
      <alignment vertical="center"/>
    </xf>
    <xf numFmtId="1" fontId="20" fillId="4" borderId="43" xfId="20" applyNumberFormat="1" applyFont="1" applyFill="1" applyBorder="1" applyAlignment="1" applyProtection="1">
      <alignment vertical="center"/>
      <protection hidden="1"/>
    </xf>
    <xf numFmtId="0" fontId="34" fillId="4" borderId="2" xfId="20" applyFont="1" applyFill="1" applyBorder="1" applyAlignment="1" applyProtection="1">
      <alignment horizontal="center" vertical="center"/>
      <protection hidden="1"/>
    </xf>
    <xf numFmtId="0" fontId="37" fillId="4" borderId="2" xfId="20" applyFont="1" applyFill="1" applyBorder="1" applyAlignment="1" applyProtection="1">
      <alignment vertical="center"/>
      <protection hidden="1"/>
    </xf>
    <xf numFmtId="1" fontId="33" fillId="4" borderId="43" xfId="20" applyNumberFormat="1" applyFont="1" applyFill="1" applyBorder="1" applyAlignment="1" applyProtection="1">
      <alignment vertical="center"/>
      <protection hidden="1"/>
    </xf>
    <xf numFmtId="0" fontId="4" fillId="7" borderId="4" xfId="18" applyFont="1" applyFill="1" applyBorder="1" applyAlignment="1" applyProtection="1">
      <alignment vertical="center"/>
      <protection hidden="1"/>
    </xf>
    <xf numFmtId="0" fontId="4" fillId="7" borderId="12" xfId="18" applyFont="1" applyFill="1" applyBorder="1" applyAlignment="1" applyProtection="1">
      <alignment vertical="center"/>
      <protection hidden="1"/>
    </xf>
    <xf numFmtId="14" fontId="4" fillId="7" borderId="23" xfId="2" applyNumberFormat="1" applyFont="1" applyFill="1" applyBorder="1" applyAlignment="1">
      <alignment horizontal="right" vertical="center"/>
    </xf>
    <xf numFmtId="14" fontId="4" fillId="7" borderId="24" xfId="2" applyNumberFormat="1" applyFont="1" applyFill="1" applyBorder="1" applyAlignment="1">
      <alignment horizontal="right" vertical="center"/>
    </xf>
    <xf numFmtId="14" fontId="4" fillId="7" borderId="57" xfId="2" applyNumberFormat="1" applyFont="1" applyFill="1" applyBorder="1" applyAlignment="1">
      <alignment horizontal="right" vertical="center"/>
    </xf>
    <xf numFmtId="14" fontId="4" fillId="7" borderId="53" xfId="2" applyNumberFormat="1" applyFont="1" applyFill="1" applyBorder="1" applyAlignment="1">
      <alignment horizontal="right" vertical="center"/>
    </xf>
    <xf numFmtId="0" fontId="34" fillId="4" borderId="7" xfId="2" applyFont="1" applyFill="1" applyBorder="1" applyAlignment="1" applyProtection="1">
      <alignment vertical="center"/>
      <protection hidden="1"/>
    </xf>
    <xf numFmtId="0" fontId="37" fillId="4" borderId="2" xfId="20" applyFont="1" applyFill="1" applyBorder="1" applyAlignment="1" applyProtection="1">
      <alignment horizontal="center" vertical="center"/>
      <protection hidden="1"/>
    </xf>
    <xf numFmtId="0" fontId="4" fillId="7" borderId="33" xfId="2" applyFont="1" applyFill="1" applyBorder="1" applyAlignment="1">
      <alignment horizontal="center" vertical="center" wrapText="1"/>
    </xf>
    <xf numFmtId="14" fontId="4" fillId="7" borderId="49" xfId="2" applyNumberFormat="1" applyFont="1" applyFill="1" applyBorder="1" applyAlignment="1">
      <alignment horizontal="right" vertical="center"/>
    </xf>
    <xf numFmtId="14" fontId="4" fillId="7" borderId="13" xfId="2" applyNumberFormat="1" applyFont="1" applyFill="1" applyBorder="1" applyAlignment="1">
      <alignment horizontal="center" vertical="center"/>
    </xf>
    <xf numFmtId="0" fontId="4" fillId="7" borderId="12" xfId="2" applyFont="1" applyFill="1" applyBorder="1" applyAlignment="1">
      <alignment horizontal="center" vertical="center" wrapText="1"/>
    </xf>
    <xf numFmtId="14" fontId="4" fillId="7" borderId="53" xfId="2" applyNumberFormat="1" applyFont="1" applyFill="1" applyBorder="1" applyAlignment="1">
      <alignment horizontal="center" vertical="center"/>
    </xf>
    <xf numFmtId="14" fontId="4" fillId="7" borderId="58" xfId="2" applyNumberFormat="1" applyFont="1" applyFill="1" applyBorder="1" applyAlignment="1">
      <alignment horizontal="center" vertical="center"/>
    </xf>
    <xf numFmtId="49" fontId="7" fillId="4" borderId="18" xfId="16" applyNumberFormat="1" applyFont="1" applyFill="1" applyBorder="1" applyAlignment="1" applyProtection="1">
      <alignment vertical="center" wrapText="1"/>
      <protection hidden="1"/>
    </xf>
    <xf numFmtId="0" fontId="34" fillId="4" borderId="2" xfId="2" applyFont="1" applyFill="1" applyBorder="1" applyAlignment="1" applyProtection="1">
      <alignment horizontal="center" vertical="center"/>
      <protection hidden="1"/>
    </xf>
    <xf numFmtId="0" fontId="33" fillId="4" borderId="43" xfId="19" applyFont="1" applyFill="1" applyBorder="1" applyAlignment="1" applyProtection="1">
      <alignment vertical="center"/>
      <protection hidden="1"/>
    </xf>
    <xf numFmtId="0" fontId="34" fillId="4" borderId="2" xfId="19" applyFont="1" applyFill="1" applyBorder="1" applyAlignment="1" applyProtection="1">
      <alignment horizontal="center" vertical="center"/>
      <protection hidden="1"/>
    </xf>
    <xf numFmtId="0" fontId="33" fillId="4" borderId="43" xfId="20" applyFont="1" applyFill="1" applyBorder="1" applyAlignment="1" applyProtection="1">
      <alignment vertical="center"/>
      <protection hidden="1"/>
    </xf>
    <xf numFmtId="0" fontId="11" fillId="4" borderId="43" xfId="2" applyFont="1" applyFill="1" applyBorder="1" applyAlignment="1" applyProtection="1">
      <alignment vertical="center"/>
      <protection hidden="1"/>
    </xf>
    <xf numFmtId="49" fontId="7" fillId="4" borderId="20" xfId="16" applyNumberFormat="1" applyFont="1" applyFill="1" applyBorder="1" applyAlignment="1" applyProtection="1">
      <alignment vertical="center" wrapText="1"/>
      <protection hidden="1"/>
    </xf>
    <xf numFmtId="49" fontId="7" fillId="4" borderId="20" xfId="16" applyNumberFormat="1" applyFont="1" applyFill="1" applyBorder="1" applyAlignment="1" applyProtection="1">
      <alignment horizontal="center" vertical="center" wrapText="1"/>
      <protection hidden="1"/>
    </xf>
    <xf numFmtId="0" fontId="33" fillId="4" borderId="1" xfId="20" applyFont="1" applyFill="1" applyBorder="1" applyAlignment="1" applyProtection="1">
      <alignment vertical="center"/>
      <protection hidden="1"/>
    </xf>
    <xf numFmtId="0" fontId="28" fillId="4" borderId="29" xfId="2" applyFill="1" applyBorder="1" applyAlignment="1" applyProtection="1">
      <alignment vertical="center"/>
      <protection hidden="1"/>
    </xf>
    <xf numFmtId="0" fontId="33" fillId="4" borderId="4" xfId="20" applyFont="1" applyFill="1" applyBorder="1" applyAlignment="1" applyProtection="1">
      <alignment vertical="center"/>
      <protection hidden="1"/>
    </xf>
    <xf numFmtId="1" fontId="4" fillId="4" borderId="31" xfId="16" applyNumberFormat="1" applyFont="1" applyFill="1" applyBorder="1" applyAlignment="1" applyProtection="1">
      <alignment vertical="center"/>
      <protection hidden="1"/>
    </xf>
    <xf numFmtId="49" fontId="3" fillId="4" borderId="12" xfId="16" applyNumberFormat="1" applyFont="1" applyFill="1" applyBorder="1" applyAlignment="1">
      <alignment horizontal="center" vertical="center"/>
    </xf>
    <xf numFmtId="49" fontId="3" fillId="4" borderId="12" xfId="16" applyNumberFormat="1" applyFont="1" applyFill="1" applyBorder="1" applyAlignment="1">
      <alignment horizontal="left" vertical="center" wrapText="1"/>
    </xf>
    <xf numFmtId="3" fontId="51" fillId="5" borderId="59" xfId="2" applyNumberFormat="1" applyFont="1" applyFill="1" applyBorder="1" applyAlignment="1">
      <alignment horizontal="right" vertical="center"/>
    </xf>
    <xf numFmtId="0" fontId="52" fillId="0" borderId="17" xfId="2" applyFont="1" applyBorder="1" applyAlignment="1">
      <alignment vertical="center"/>
    </xf>
    <xf numFmtId="1" fontId="52" fillId="0" borderId="60" xfId="16" applyNumberFormat="1" applyFont="1" applyBorder="1" applyAlignment="1">
      <alignment horizontal="center" vertical="center"/>
    </xf>
    <xf numFmtId="1" fontId="53" fillId="0" borderId="60" xfId="16" applyNumberFormat="1" applyFont="1" applyBorder="1" applyAlignment="1">
      <alignment vertical="center" wrapText="1"/>
    </xf>
    <xf numFmtId="3" fontId="52" fillId="5" borderId="59" xfId="2" applyNumberFormat="1" applyFont="1" applyFill="1" applyBorder="1" applyAlignment="1">
      <alignment horizontal="right" vertical="center"/>
    </xf>
    <xf numFmtId="0" fontId="52" fillId="0" borderId="61" xfId="2" applyFont="1" applyBorder="1" applyAlignment="1">
      <alignment vertical="center"/>
    </xf>
    <xf numFmtId="0" fontId="54" fillId="8" borderId="56" xfId="2" applyFont="1" applyFill="1" applyBorder="1" applyAlignment="1">
      <alignment horizontal="right" vertical="center"/>
    </xf>
    <xf numFmtId="0" fontId="58" fillId="4" borderId="0" xfId="2" applyFont="1" applyFill="1" applyAlignment="1">
      <alignment horizontal="right" vertical="center"/>
    </xf>
    <xf numFmtId="1" fontId="33" fillId="4" borderId="1" xfId="16" applyNumberFormat="1" applyFont="1" applyFill="1" applyBorder="1" applyAlignment="1" applyProtection="1">
      <alignment vertical="center"/>
      <protection hidden="1"/>
    </xf>
    <xf numFmtId="0" fontId="28" fillId="0" borderId="1" xfId="20" applyBorder="1" applyAlignment="1" applyProtection="1">
      <alignment vertical="center"/>
      <protection hidden="1"/>
    </xf>
    <xf numFmtId="1" fontId="59" fillId="4" borderId="51" xfId="16" applyNumberFormat="1" applyFont="1" applyFill="1" applyBorder="1" applyAlignment="1">
      <alignment horizontal="left" vertical="center"/>
    </xf>
    <xf numFmtId="0" fontId="28" fillId="0" borderId="9" xfId="2" applyBorder="1" applyAlignment="1">
      <alignment vertical="center"/>
    </xf>
    <xf numFmtId="0" fontId="28" fillId="0" borderId="4" xfId="2" applyBorder="1" applyAlignment="1">
      <alignment vertical="center"/>
    </xf>
    <xf numFmtId="1" fontId="33" fillId="0" borderId="43" xfId="16" applyNumberFormat="1" applyFont="1" applyBorder="1" applyAlignment="1" applyProtection="1">
      <alignment vertical="center"/>
      <protection hidden="1"/>
    </xf>
    <xf numFmtId="1" fontId="33" fillId="4" borderId="43" xfId="16" applyNumberFormat="1" applyFont="1" applyFill="1" applyBorder="1" applyAlignment="1" applyProtection="1">
      <alignment vertical="center"/>
      <protection hidden="1"/>
    </xf>
    <xf numFmtId="0" fontId="33" fillId="4" borderId="47" xfId="20" applyFont="1" applyFill="1" applyBorder="1" applyAlignment="1" applyProtection="1">
      <alignment vertical="center"/>
      <protection hidden="1"/>
    </xf>
    <xf numFmtId="1" fontId="59" fillId="4" borderId="12" xfId="16" applyNumberFormat="1" applyFont="1" applyFill="1" applyBorder="1" applyAlignment="1">
      <alignment horizontal="left" vertical="center"/>
    </xf>
    <xf numFmtId="0" fontId="28" fillId="0" borderId="47" xfId="2" applyBorder="1" applyAlignment="1">
      <alignment vertical="center"/>
    </xf>
    <xf numFmtId="0" fontId="4" fillId="7" borderId="47" xfId="18" applyFont="1" applyFill="1" applyBorder="1" applyAlignment="1" applyProtection="1">
      <alignment vertical="center"/>
      <protection hidden="1"/>
    </xf>
    <xf numFmtId="1" fontId="0" fillId="0" borderId="43" xfId="19" applyNumberFormat="1" applyFont="1" applyBorder="1" applyAlignment="1" applyProtection="1">
      <alignment vertical="center"/>
      <protection hidden="1"/>
    </xf>
    <xf numFmtId="0" fontId="0" fillId="0" borderId="43" xfId="19" applyFont="1" applyBorder="1" applyAlignment="1" applyProtection="1">
      <alignment vertical="center"/>
      <protection hidden="1"/>
    </xf>
    <xf numFmtId="0" fontId="0" fillId="0" borderId="0" xfId="2" applyFont="1" applyAlignment="1" applyProtection="1">
      <alignment vertical="center"/>
      <protection hidden="1"/>
    </xf>
    <xf numFmtId="2" fontId="6" fillId="4" borderId="8" xfId="2" applyNumberFormat="1" applyFont="1" applyFill="1" applyBorder="1" applyAlignment="1" applyProtection="1">
      <alignment vertical="center"/>
      <protection hidden="1"/>
    </xf>
    <xf numFmtId="0" fontId="32" fillId="4" borderId="33" xfId="2" applyFont="1" applyFill="1" applyBorder="1" applyAlignment="1" applyProtection="1">
      <alignment vertical="center"/>
      <protection hidden="1"/>
    </xf>
    <xf numFmtId="0" fontId="32" fillId="4" borderId="33" xfId="2" applyFont="1" applyFill="1" applyBorder="1" applyAlignment="1" applyProtection="1">
      <alignment horizontal="center" vertical="center"/>
      <protection hidden="1"/>
    </xf>
    <xf numFmtId="0" fontId="32" fillId="4" borderId="33" xfId="2" applyFont="1" applyFill="1" applyBorder="1" applyAlignment="1" applyProtection="1">
      <alignment vertical="center" wrapText="1"/>
      <protection hidden="1"/>
    </xf>
    <xf numFmtId="0" fontId="6" fillId="4" borderId="33" xfId="2" applyFont="1" applyFill="1" applyBorder="1" applyAlignment="1" applyProtection="1">
      <alignment vertical="center"/>
      <protection hidden="1"/>
    </xf>
    <xf numFmtId="0" fontId="6" fillId="4" borderId="34" xfId="2" applyFont="1" applyFill="1" applyBorder="1" applyAlignment="1" applyProtection="1">
      <alignment vertical="center"/>
      <protection hidden="1"/>
    </xf>
    <xf numFmtId="2" fontId="6" fillId="4" borderId="9" xfId="2" applyNumberFormat="1" applyFont="1" applyFill="1" applyBorder="1" applyAlignment="1" applyProtection="1">
      <alignment vertical="center"/>
      <protection hidden="1"/>
    </xf>
    <xf numFmtId="0" fontId="39" fillId="4" borderId="0" xfId="2" applyFont="1" applyFill="1" applyAlignment="1" applyProtection="1">
      <alignment horizontal="right" vertical="center"/>
      <protection hidden="1"/>
    </xf>
    <xf numFmtId="0" fontId="6" fillId="4" borderId="0" xfId="2" applyFont="1" applyFill="1" applyAlignment="1" applyProtection="1">
      <alignment vertical="center"/>
      <protection hidden="1"/>
    </xf>
    <xf numFmtId="0" fontId="41" fillId="4" borderId="0" xfId="2" applyFont="1" applyFill="1" applyAlignment="1" applyProtection="1">
      <alignment horizontal="right" vertical="center"/>
      <protection hidden="1"/>
    </xf>
    <xf numFmtId="0" fontId="48" fillId="9" borderId="56" xfId="2" applyFont="1" applyFill="1" applyBorder="1" applyAlignment="1" applyProtection="1">
      <alignment horizontal="right" vertical="center"/>
      <protection hidden="1"/>
    </xf>
    <xf numFmtId="0" fontId="58" fillId="4" borderId="0" xfId="2" applyFont="1" applyFill="1" applyAlignment="1" applyProtection="1">
      <alignment horizontal="right" vertical="center"/>
      <protection hidden="1"/>
    </xf>
    <xf numFmtId="0" fontId="60" fillId="4" borderId="0" xfId="2" applyFont="1" applyFill="1" applyAlignment="1" applyProtection="1">
      <alignment horizontal="right" vertical="center"/>
      <protection hidden="1"/>
    </xf>
    <xf numFmtId="0" fontId="6" fillId="4" borderId="22" xfId="2" applyFont="1" applyFill="1" applyBorder="1" applyAlignment="1" applyProtection="1">
      <alignment vertical="center"/>
      <protection hidden="1"/>
    </xf>
    <xf numFmtId="0" fontId="1" fillId="0" borderId="0" xfId="2" applyFont="1" applyAlignment="1" applyProtection="1">
      <alignment vertical="center"/>
      <protection hidden="1"/>
    </xf>
    <xf numFmtId="0" fontId="39" fillId="4" borderId="0" xfId="2" applyFont="1" applyFill="1" applyAlignment="1" applyProtection="1">
      <alignment vertical="center"/>
      <protection hidden="1"/>
    </xf>
    <xf numFmtId="0" fontId="30" fillId="0" borderId="0" xfId="2" applyFont="1" applyAlignment="1" applyProtection="1">
      <alignment horizontal="right" vertical="center"/>
      <protection hidden="1"/>
    </xf>
    <xf numFmtId="1" fontId="49" fillId="9" borderId="50" xfId="2" applyNumberFormat="1" applyFont="1" applyFill="1" applyBorder="1" applyAlignment="1" applyProtection="1">
      <alignment horizontal="right" vertical="center"/>
      <protection hidden="1"/>
    </xf>
    <xf numFmtId="0" fontId="32" fillId="4" borderId="0" xfId="2" applyFont="1" applyFill="1" applyAlignment="1" applyProtection="1">
      <alignment vertical="center" wrapText="1"/>
      <protection hidden="1"/>
    </xf>
    <xf numFmtId="0" fontId="42" fillId="4" borderId="0" xfId="2" applyFont="1" applyFill="1" applyAlignment="1" applyProtection="1">
      <alignment horizontal="right" vertical="center"/>
      <protection hidden="1"/>
    </xf>
    <xf numFmtId="164" fontId="49" fillId="9" borderId="56" xfId="23" applyNumberFormat="1" applyFont="1" applyFill="1" applyBorder="1" applyAlignment="1" applyProtection="1">
      <alignment vertical="center"/>
      <protection hidden="1"/>
    </xf>
    <xf numFmtId="0" fontId="32" fillId="4" borderId="0" xfId="2" applyFont="1" applyFill="1" applyAlignment="1" applyProtection="1">
      <alignment horizontal="right" vertical="center"/>
      <protection hidden="1"/>
    </xf>
    <xf numFmtId="0" fontId="43" fillId="4" borderId="0" xfId="2" applyFont="1" applyFill="1" applyAlignment="1" applyProtection="1">
      <alignment vertical="center"/>
      <protection hidden="1"/>
    </xf>
    <xf numFmtId="0" fontId="6" fillId="4" borderId="0" xfId="2" applyFont="1" applyFill="1" applyAlignment="1" applyProtection="1">
      <alignment horizontal="right" vertical="center"/>
      <protection hidden="1"/>
    </xf>
    <xf numFmtId="0" fontId="43" fillId="4" borderId="22" xfId="2" applyFont="1" applyFill="1" applyBorder="1" applyAlignment="1" applyProtection="1">
      <alignment vertical="center"/>
      <protection hidden="1"/>
    </xf>
    <xf numFmtId="0" fontId="32" fillId="4" borderId="0" xfId="2" applyFont="1" applyFill="1" applyAlignment="1" applyProtection="1">
      <alignment vertical="center"/>
      <protection hidden="1"/>
    </xf>
    <xf numFmtId="2" fontId="6" fillId="4" borderId="51" xfId="2" applyNumberFormat="1" applyFont="1" applyFill="1" applyBorder="1" applyAlignment="1" applyProtection="1">
      <alignment vertical="center"/>
      <protection hidden="1"/>
    </xf>
    <xf numFmtId="0" fontId="31" fillId="4" borderId="0" xfId="2" applyFont="1" applyFill="1" applyAlignment="1" applyProtection="1">
      <alignment vertical="center"/>
      <protection hidden="1"/>
    </xf>
    <xf numFmtId="0" fontId="23" fillId="7" borderId="14" xfId="18" applyFont="1" applyFill="1" applyBorder="1" applyAlignment="1" applyProtection="1">
      <alignment vertical="center" wrapText="1"/>
      <protection hidden="1"/>
    </xf>
    <xf numFmtId="14" fontId="45" fillId="5" borderId="23" xfId="2" applyNumberFormat="1" applyFont="1" applyFill="1" applyBorder="1" applyAlignment="1" applyProtection="1">
      <alignment horizontal="center" vertical="center"/>
      <protection hidden="1"/>
    </xf>
    <xf numFmtId="14" fontId="45" fillId="5" borderId="49" xfId="2" applyNumberFormat="1" applyFont="1" applyFill="1" applyBorder="1" applyAlignment="1" applyProtection="1">
      <alignment horizontal="center" vertical="center"/>
      <protection hidden="1"/>
    </xf>
    <xf numFmtId="14" fontId="45" fillId="5" borderId="24" xfId="2" applyNumberFormat="1" applyFont="1" applyFill="1" applyBorder="1" applyAlignment="1" applyProtection="1">
      <alignment horizontal="center" vertical="center"/>
      <protection hidden="1"/>
    </xf>
    <xf numFmtId="49" fontId="7" fillId="0" borderId="15" xfId="16" applyNumberFormat="1" applyFont="1" applyBorder="1" applyAlignment="1" applyProtection="1">
      <alignment horizontal="right" vertical="center"/>
      <protection hidden="1"/>
    </xf>
    <xf numFmtId="14" fontId="50" fillId="9" borderId="53" xfId="2" applyNumberFormat="1" applyFont="1" applyFill="1" applyBorder="1" applyAlignment="1" applyProtection="1">
      <alignment horizontal="right" vertical="center"/>
      <protection hidden="1"/>
    </xf>
    <xf numFmtId="0" fontId="0" fillId="0" borderId="19" xfId="2" applyFont="1" applyBorder="1" applyAlignment="1" applyProtection="1">
      <alignment vertical="center"/>
      <protection hidden="1"/>
    </xf>
    <xf numFmtId="0" fontId="52" fillId="0" borderId="17" xfId="2" applyFont="1" applyBorder="1" applyAlignment="1" applyProtection="1">
      <alignment vertical="center"/>
      <protection hidden="1"/>
    </xf>
    <xf numFmtId="1" fontId="52" fillId="0" borderId="60" xfId="16" applyNumberFormat="1" applyFont="1" applyBorder="1" applyAlignment="1" applyProtection="1">
      <alignment horizontal="center" vertical="center"/>
      <protection hidden="1"/>
    </xf>
    <xf numFmtId="1" fontId="53" fillId="0" borderId="60" xfId="16" applyNumberFormat="1" applyFont="1" applyBorder="1" applyAlignment="1" applyProtection="1">
      <alignment vertical="center" wrapText="1"/>
      <protection hidden="1"/>
    </xf>
    <xf numFmtId="3" fontId="61" fillId="9" borderId="59" xfId="2" applyNumberFormat="1" applyFont="1" applyFill="1" applyBorder="1" applyAlignment="1" applyProtection="1">
      <alignment horizontal="right" vertical="center"/>
      <protection hidden="1"/>
    </xf>
    <xf numFmtId="3" fontId="61" fillId="9" borderId="62" xfId="2" applyNumberFormat="1" applyFont="1" applyFill="1" applyBorder="1" applyAlignment="1" applyProtection="1">
      <alignment horizontal="right" vertical="center"/>
      <protection hidden="1"/>
    </xf>
    <xf numFmtId="0" fontId="4" fillId="0" borderId="15" xfId="2" applyFont="1" applyBorder="1" applyAlignment="1" applyProtection="1">
      <alignment horizontal="right" vertical="center" wrapText="1"/>
      <protection hidden="1"/>
    </xf>
    <xf numFmtId="0" fontId="0" fillId="0" borderId="26" xfId="2" applyFont="1" applyBorder="1" applyAlignment="1" applyProtection="1">
      <alignment vertical="center"/>
      <protection hidden="1"/>
    </xf>
    <xf numFmtId="14" fontId="0" fillId="0" borderId="0" xfId="2" applyNumberFormat="1" applyFont="1" applyAlignment="1" applyProtection="1">
      <alignment vertical="center"/>
      <protection hidden="1"/>
    </xf>
    <xf numFmtId="3" fontId="8" fillId="10" borderId="23" xfId="2" applyNumberFormat="1" applyFont="1" applyFill="1" applyBorder="1" applyAlignment="1" applyProtection="1">
      <alignment vertical="center"/>
      <protection hidden="1"/>
    </xf>
    <xf numFmtId="49" fontId="20" fillId="0" borderId="15" xfId="16" applyNumberFormat="1" applyFont="1" applyBorder="1" applyAlignment="1" applyProtection="1">
      <alignment horizontal="right" vertical="center"/>
      <protection hidden="1"/>
    </xf>
    <xf numFmtId="0" fontId="62" fillId="0" borderId="0" xfId="0" applyFont="1" applyAlignment="1" applyProtection="1">
      <alignment vertical="top" wrapText="1"/>
      <protection hidden="1"/>
    </xf>
    <xf numFmtId="0" fontId="64" fillId="0" borderId="0" xfId="24" applyFont="1" applyProtection="1">
      <protection hidden="1"/>
    </xf>
    <xf numFmtId="3" fontId="0" fillId="0" borderId="0" xfId="2" applyNumberFormat="1" applyFont="1" applyAlignment="1" applyProtection="1">
      <alignment vertical="center"/>
      <protection hidden="1"/>
    </xf>
    <xf numFmtId="3" fontId="8" fillId="9" borderId="15" xfId="2" applyNumberFormat="1" applyFont="1" applyFill="1" applyBorder="1" applyAlignment="1" applyProtection="1">
      <alignment vertical="center"/>
      <protection hidden="1"/>
    </xf>
    <xf numFmtId="3" fontId="8" fillId="10" borderId="15" xfId="2" applyNumberFormat="1" applyFont="1" applyFill="1" applyBorder="1" applyAlignment="1" applyProtection="1">
      <alignment vertical="center"/>
      <protection hidden="1"/>
    </xf>
    <xf numFmtId="0" fontId="20" fillId="0" borderId="15" xfId="2" applyFont="1" applyBorder="1" applyAlignment="1" applyProtection="1">
      <alignment horizontal="right"/>
      <protection hidden="1"/>
    </xf>
    <xf numFmtId="0" fontId="63" fillId="0" borderId="0" xfId="24" applyProtection="1">
      <protection hidden="1"/>
    </xf>
    <xf numFmtId="1" fontId="0" fillId="0" borderId="0" xfId="2" applyNumberFormat="1" applyFont="1" applyAlignment="1" applyProtection="1">
      <alignment vertical="center"/>
      <protection hidden="1"/>
    </xf>
    <xf numFmtId="2" fontId="0" fillId="0" borderId="0" xfId="2" applyNumberFormat="1" applyFont="1" applyAlignment="1" applyProtection="1">
      <alignment vertical="center"/>
      <protection hidden="1"/>
    </xf>
    <xf numFmtId="0" fontId="62" fillId="11" borderId="0" xfId="0" applyFont="1" applyFill="1" applyAlignment="1" applyProtection="1">
      <alignment vertical="top" wrapText="1"/>
      <protection hidden="1"/>
    </xf>
    <xf numFmtId="49" fontId="62" fillId="11" borderId="0" xfId="0" applyNumberFormat="1" applyFont="1" applyFill="1" applyAlignment="1" applyProtection="1">
      <alignment vertical="top" wrapText="1"/>
      <protection hidden="1"/>
    </xf>
    <xf numFmtId="49" fontId="62" fillId="0" borderId="0" xfId="0" applyNumberFormat="1" applyFont="1" applyAlignment="1" applyProtection="1">
      <alignment vertical="top" wrapText="1"/>
      <protection hidden="1"/>
    </xf>
    <xf numFmtId="0" fontId="62" fillId="0" borderId="0" xfId="0" applyFont="1" applyAlignment="1" applyProtection="1">
      <alignment vertical="top"/>
      <protection hidden="1"/>
    </xf>
    <xf numFmtId="3" fontId="8" fillId="9" borderId="53" xfId="2" applyNumberFormat="1" applyFont="1" applyFill="1" applyBorder="1" applyAlignment="1" applyProtection="1">
      <alignment vertical="center"/>
      <protection hidden="1"/>
    </xf>
    <xf numFmtId="14" fontId="4" fillId="7" borderId="23" xfId="2" applyNumberFormat="1" applyFont="1" applyFill="1" applyBorder="1" applyAlignment="1" applyProtection="1">
      <alignment horizontal="right" vertical="center"/>
      <protection hidden="1"/>
    </xf>
    <xf numFmtId="14" fontId="4" fillId="7" borderId="24" xfId="2" applyNumberFormat="1" applyFont="1" applyFill="1" applyBorder="1" applyAlignment="1" applyProtection="1">
      <alignment horizontal="right" vertical="center"/>
      <protection hidden="1"/>
    </xf>
    <xf numFmtId="0" fontId="4" fillId="7" borderId="33" xfId="2" applyFont="1" applyFill="1" applyBorder="1" applyAlignment="1" applyProtection="1">
      <alignment horizontal="center" vertical="center" wrapText="1"/>
      <protection hidden="1"/>
    </xf>
    <xf numFmtId="14" fontId="4" fillId="7" borderId="49" xfId="2" applyNumberFormat="1" applyFont="1" applyFill="1" applyBorder="1" applyAlignment="1" applyProtection="1">
      <alignment horizontal="right" vertical="center"/>
      <protection hidden="1"/>
    </xf>
    <xf numFmtId="14" fontId="4" fillId="7" borderId="13" xfId="2" applyNumberFormat="1" applyFont="1" applyFill="1" applyBorder="1" applyAlignment="1" applyProtection="1">
      <alignment horizontal="center" vertical="center"/>
      <protection hidden="1"/>
    </xf>
    <xf numFmtId="0" fontId="4" fillId="7" borderId="12" xfId="2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15" xfId="2" applyFont="1" applyBorder="1" applyAlignment="1" applyProtection="1">
      <alignment vertical="center"/>
      <protection hidden="1"/>
    </xf>
    <xf numFmtId="0" fontId="52" fillId="0" borderId="61" xfId="2" applyFont="1" applyBorder="1" applyAlignment="1" applyProtection="1">
      <alignment vertical="center"/>
      <protection hidden="1"/>
    </xf>
    <xf numFmtId="0" fontId="5" fillId="0" borderId="17" xfId="2" applyFont="1" applyBorder="1" applyAlignment="1" applyProtection="1">
      <alignment vertical="center"/>
      <protection hidden="1"/>
    </xf>
    <xf numFmtId="1" fontId="3" fillId="0" borderId="17" xfId="16" applyNumberFormat="1" applyFont="1" applyBorder="1" applyAlignment="1" applyProtection="1">
      <alignment horizontal="center" vertical="center"/>
      <protection hidden="1"/>
    </xf>
    <xf numFmtId="1" fontId="9" fillId="0" borderId="45" xfId="16" applyNumberFormat="1" applyFont="1" applyBorder="1" applyAlignment="1" applyProtection="1">
      <alignment vertical="center" wrapText="1"/>
      <protection hidden="1"/>
    </xf>
    <xf numFmtId="49" fontId="20" fillId="0" borderId="53" xfId="16" applyNumberFormat="1" applyFont="1" applyBorder="1" applyAlignment="1" applyProtection="1">
      <alignment horizontal="right" vertical="center"/>
      <protection hidden="1"/>
    </xf>
    <xf numFmtId="1" fontId="59" fillId="4" borderId="51" xfId="16" applyNumberFormat="1" applyFont="1" applyFill="1" applyBorder="1" applyAlignment="1" applyProtection="1">
      <alignment horizontal="left" vertical="center"/>
      <protection hidden="1"/>
    </xf>
    <xf numFmtId="1" fontId="59" fillId="4" borderId="12" xfId="16" applyNumberFormat="1" applyFont="1" applyFill="1" applyBorder="1" applyAlignment="1" applyProtection="1">
      <alignment horizontal="left" vertical="center"/>
      <protection hidden="1"/>
    </xf>
    <xf numFmtId="0" fontId="4" fillId="4" borderId="12" xfId="18" applyFont="1" applyFill="1" applyBorder="1" applyAlignment="1" applyProtection="1">
      <alignment vertical="center"/>
      <protection hidden="1"/>
    </xf>
    <xf numFmtId="49" fontId="3" fillId="4" borderId="12" xfId="16" applyNumberFormat="1" applyFont="1" applyFill="1" applyBorder="1" applyAlignment="1" applyProtection="1">
      <alignment horizontal="center" vertical="center"/>
      <protection hidden="1"/>
    </xf>
    <xf numFmtId="49" fontId="3" fillId="4" borderId="12" xfId="16" applyNumberFormat="1" applyFont="1" applyFill="1" applyBorder="1" applyAlignment="1" applyProtection="1">
      <alignment horizontal="left" vertical="center" wrapText="1"/>
      <protection hidden="1"/>
    </xf>
    <xf numFmtId="0" fontId="12" fillId="0" borderId="15" xfId="2" applyFont="1" applyBorder="1" applyAlignment="1" applyProtection="1">
      <alignment vertical="center"/>
      <protection hidden="1"/>
    </xf>
    <xf numFmtId="0" fontId="28" fillId="0" borderId="0" xfId="2" applyAlignment="1" applyProtection="1">
      <alignment vertical="center"/>
      <protection hidden="1"/>
    </xf>
    <xf numFmtId="0" fontId="28" fillId="0" borderId="8" xfId="2" applyBorder="1" applyAlignment="1" applyProtection="1">
      <alignment vertical="center"/>
      <protection hidden="1"/>
    </xf>
    <xf numFmtId="0" fontId="0" fillId="0" borderId="33" xfId="2" applyFont="1" applyBorder="1" applyAlignment="1" applyProtection="1">
      <alignment vertical="center"/>
      <protection hidden="1"/>
    </xf>
    <xf numFmtId="0" fontId="8" fillId="0" borderId="0" xfId="2" applyFont="1" applyAlignment="1" applyProtection="1">
      <alignment vertical="center"/>
      <protection hidden="1"/>
    </xf>
    <xf numFmtId="49" fontId="4" fillId="0" borderId="2" xfId="2" applyNumberFormat="1" applyFont="1" applyBorder="1" applyAlignment="1" applyProtection="1">
      <alignment horizontal="center" vertical="center"/>
      <protection hidden="1"/>
    </xf>
    <xf numFmtId="0" fontId="8" fillId="0" borderId="37" xfId="2" applyFont="1" applyBorder="1" applyAlignment="1" applyProtection="1">
      <alignment horizontal="center" vertical="center" wrapText="1"/>
      <protection hidden="1"/>
    </xf>
    <xf numFmtId="0" fontId="28" fillId="0" borderId="4" xfId="2" applyBorder="1" applyAlignment="1" applyProtection="1">
      <alignment vertical="center"/>
      <protection hidden="1"/>
    </xf>
    <xf numFmtId="0" fontId="0" fillId="0" borderId="47" xfId="2" applyFont="1" applyBorder="1" applyAlignment="1" applyProtection="1">
      <alignment vertical="center"/>
      <protection hidden="1"/>
    </xf>
    <xf numFmtId="0" fontId="8" fillId="0" borderId="47" xfId="2" applyFont="1" applyBorder="1" applyAlignment="1" applyProtection="1">
      <alignment vertical="center"/>
      <protection hidden="1"/>
    </xf>
    <xf numFmtId="49" fontId="4" fillId="0" borderId="29" xfId="2" applyNumberFormat="1" applyFont="1" applyBorder="1" applyAlignment="1" applyProtection="1">
      <alignment horizontal="center" vertical="center"/>
      <protection hidden="1"/>
    </xf>
    <xf numFmtId="0" fontId="8" fillId="0" borderId="48" xfId="2" applyFont="1" applyBorder="1" applyAlignment="1" applyProtection="1">
      <alignment horizontal="center" vertical="center" wrapText="1"/>
      <protection hidden="1"/>
    </xf>
    <xf numFmtId="2" fontId="0" fillId="0" borderId="0" xfId="2" applyNumberFormat="1" applyFont="1"/>
    <xf numFmtId="0" fontId="0" fillId="0" borderId="0" xfId="2" applyFont="1"/>
    <xf numFmtId="0" fontId="11" fillId="0" borderId="28" xfId="2" applyFont="1" applyBorder="1" applyAlignment="1">
      <alignment vertical="center" wrapText="1"/>
    </xf>
    <xf numFmtId="0" fontId="0" fillId="0" borderId="21" xfId="2" applyFont="1" applyBorder="1"/>
    <xf numFmtId="0" fontId="11" fillId="13" borderId="28" xfId="2" applyFont="1" applyFill="1" applyBorder="1" applyAlignment="1">
      <alignment vertical="center" wrapText="1"/>
    </xf>
    <xf numFmtId="14" fontId="1" fillId="13" borderId="21" xfId="2" applyNumberFormat="1" applyFont="1" applyFill="1" applyBorder="1" applyAlignment="1">
      <alignment horizontal="center"/>
    </xf>
    <xf numFmtId="14" fontId="1" fillId="13" borderId="41" xfId="2" applyNumberFormat="1" applyFont="1" applyFill="1" applyBorder="1" applyAlignment="1">
      <alignment horizontal="center"/>
    </xf>
    <xf numFmtId="0" fontId="11" fillId="0" borderId="28" xfId="2" applyFont="1" applyBorder="1" applyAlignment="1">
      <alignment vertical="center"/>
    </xf>
    <xf numFmtId="166" fontId="0" fillId="0" borderId="21" xfId="2" applyNumberFormat="1" applyFont="1" applyBorder="1"/>
    <xf numFmtId="166" fontId="0" fillId="0" borderId="41" xfId="2" applyNumberFormat="1" applyFont="1" applyBorder="1"/>
    <xf numFmtId="3" fontId="0" fillId="0" borderId="21" xfId="2" applyNumberFormat="1" applyFont="1" applyBorder="1"/>
    <xf numFmtId="3" fontId="0" fillId="0" borderId="41" xfId="2" applyNumberFormat="1" applyFont="1" applyBorder="1"/>
    <xf numFmtId="0" fontId="65" fillId="0" borderId="28" xfId="2" applyFont="1" applyBorder="1" applyAlignment="1">
      <alignment vertical="center"/>
    </xf>
    <xf numFmtId="3" fontId="67" fillId="14" borderId="41" xfId="2" applyNumberFormat="1" applyFont="1" applyFill="1" applyBorder="1"/>
    <xf numFmtId="0" fontId="65" fillId="0" borderId="30" xfId="2" applyFont="1" applyBorder="1" applyAlignment="1">
      <alignment vertical="center"/>
    </xf>
    <xf numFmtId="3" fontId="67" fillId="14" borderId="42" xfId="2" applyNumberFormat="1" applyFont="1" applyFill="1" applyBorder="1"/>
    <xf numFmtId="0" fontId="0" fillId="0" borderId="82" xfId="2" applyFont="1" applyBorder="1" applyAlignment="1">
      <alignment horizontal="center"/>
    </xf>
    <xf numFmtId="0" fontId="65" fillId="0" borderId="28" xfId="2" applyFont="1" applyBorder="1" applyAlignment="1">
      <alignment vertical="center" wrapText="1"/>
    </xf>
    <xf numFmtId="0" fontId="65" fillId="0" borderId="30" xfId="2" applyFont="1" applyBorder="1" applyAlignment="1">
      <alignment vertical="center" wrapText="1"/>
    </xf>
    <xf numFmtId="166" fontId="0" fillId="0" borderId="77" xfId="2" applyNumberFormat="1" applyFont="1" applyBorder="1"/>
    <xf numFmtId="3" fontId="0" fillId="0" borderId="78" xfId="2" applyNumberFormat="1" applyFont="1" applyBorder="1"/>
    <xf numFmtId="3" fontId="67" fillId="14" borderId="21" xfId="2" applyNumberFormat="1" applyFont="1" applyFill="1" applyBorder="1"/>
    <xf numFmtId="3" fontId="0" fillId="0" borderId="80" xfId="2" applyNumberFormat="1" applyFont="1" applyBorder="1"/>
    <xf numFmtId="3" fontId="67" fillId="14" borderId="39" xfId="2" applyNumberFormat="1" applyFont="1" applyFill="1" applyBorder="1"/>
    <xf numFmtId="14" fontId="1" fillId="13" borderId="42" xfId="2" applyNumberFormat="1" applyFont="1" applyFill="1" applyBorder="1" applyAlignment="1">
      <alignment horizontal="center"/>
    </xf>
    <xf numFmtId="0" fontId="0" fillId="0" borderId="80" xfId="2" applyFont="1" applyBorder="1"/>
    <xf numFmtId="3" fontId="69" fillId="0" borderId="27" xfId="20" applyNumberFormat="1" applyFont="1" applyBorder="1" applyAlignment="1">
      <alignment horizontal="center"/>
    </xf>
    <xf numFmtId="14" fontId="0" fillId="0" borderId="36" xfId="2" applyNumberFormat="1" applyFont="1" applyBorder="1"/>
    <xf numFmtId="14" fontId="0" fillId="0" borderId="40" xfId="2" applyNumberFormat="1" applyFont="1" applyBorder="1"/>
    <xf numFmtId="14" fontId="0" fillId="0" borderId="30" xfId="2" applyNumberFormat="1" applyFont="1" applyBorder="1"/>
    <xf numFmtId="14" fontId="0" fillId="0" borderId="39" xfId="2" applyNumberFormat="1" applyFont="1" applyBorder="1"/>
    <xf numFmtId="14" fontId="0" fillId="0" borderId="42" xfId="2" applyNumberFormat="1" applyFont="1" applyBorder="1" applyAlignment="1">
      <alignment horizontal="center"/>
    </xf>
    <xf numFmtId="0" fontId="33" fillId="0" borderId="27" xfId="20" applyFont="1" applyBorder="1"/>
    <xf numFmtId="0" fontId="33" fillId="0" borderId="84" xfId="20" applyFont="1" applyBorder="1"/>
    <xf numFmtId="0" fontId="11" fillId="0" borderId="85" xfId="2" applyFont="1" applyBorder="1" applyAlignment="1">
      <alignment vertical="center"/>
    </xf>
    <xf numFmtId="167" fontId="33" fillId="0" borderId="36" xfId="20" applyNumberFormat="1" applyFont="1" applyBorder="1" applyAlignment="1">
      <alignment horizontal="center"/>
    </xf>
    <xf numFmtId="0" fontId="20" fillId="0" borderId="84" xfId="20" applyFont="1" applyBorder="1"/>
    <xf numFmtId="0" fontId="11" fillId="0" borderId="85" xfId="2" applyFont="1" applyBorder="1" applyAlignment="1">
      <alignment vertical="center" wrapText="1"/>
    </xf>
    <xf numFmtId="3" fontId="70" fillId="0" borderId="86" xfId="20" applyNumberFormat="1" applyFont="1" applyBorder="1" applyAlignment="1">
      <alignment horizontal="center"/>
    </xf>
    <xf numFmtId="3" fontId="67" fillId="0" borderId="36" xfId="2" applyNumberFormat="1" applyFont="1" applyBorder="1"/>
    <xf numFmtId="0" fontId="1" fillId="0" borderId="28" xfId="20" applyFont="1" applyBorder="1"/>
    <xf numFmtId="0" fontId="71" fillId="0" borderId="77" xfId="20" applyFont="1" applyBorder="1"/>
    <xf numFmtId="0" fontId="11" fillId="0" borderId="20" xfId="2" applyFont="1" applyBorder="1" applyAlignment="1">
      <alignment vertical="center"/>
    </xf>
    <xf numFmtId="167" fontId="71" fillId="0" borderId="21" xfId="20" applyNumberFormat="1" applyFont="1" applyBorder="1" applyAlignment="1">
      <alignment horizontal="center"/>
    </xf>
    <xf numFmtId="0" fontId="20" fillId="0" borderId="77" xfId="20" applyFont="1" applyBorder="1" applyAlignment="1">
      <alignment horizontal="left"/>
    </xf>
    <xf numFmtId="0" fontId="11" fillId="0" borderId="20" xfId="2" applyFont="1" applyBorder="1" applyAlignment="1">
      <alignment vertical="center" wrapText="1"/>
    </xf>
    <xf numFmtId="3" fontId="10" fillId="0" borderId="28" xfId="20" applyNumberFormat="1" applyFont="1" applyBorder="1" applyAlignment="1">
      <alignment horizontal="center"/>
    </xf>
    <xf numFmtId="0" fontId="20" fillId="0" borderId="77" xfId="20" applyFont="1" applyBorder="1"/>
    <xf numFmtId="167" fontId="20" fillId="0" borderId="21" xfId="20" applyNumberFormat="1" applyFont="1" applyBorder="1" applyAlignment="1">
      <alignment horizontal="center"/>
    </xf>
    <xf numFmtId="0" fontId="33" fillId="0" borderId="28" xfId="20" applyFont="1" applyBorder="1"/>
    <xf numFmtId="0" fontId="33" fillId="0" borderId="77" xfId="20" applyFont="1" applyBorder="1"/>
    <xf numFmtId="167" fontId="33" fillId="0" borderId="21" xfId="20" applyNumberFormat="1" applyFont="1" applyBorder="1" applyAlignment="1">
      <alignment horizontal="center"/>
    </xf>
    <xf numFmtId="3" fontId="70" fillId="0" borderId="28" xfId="20" applyNumberFormat="1" applyFont="1" applyBorder="1" applyAlignment="1">
      <alignment horizontal="center"/>
    </xf>
    <xf numFmtId="3" fontId="67" fillId="0" borderId="21" xfId="2" applyNumberFormat="1" applyFont="1" applyBorder="1"/>
    <xf numFmtId="0" fontId="10" fillId="0" borderId="28" xfId="20" applyFont="1" applyBorder="1" applyAlignment="1">
      <alignment horizontal="center"/>
    </xf>
    <xf numFmtId="0" fontId="20" fillId="0" borderId="77" xfId="20" quotePrefix="1" applyFont="1" applyBorder="1" applyAlignment="1">
      <alignment horizontal="left"/>
    </xf>
    <xf numFmtId="0" fontId="33" fillId="0" borderId="30" xfId="20" applyFont="1" applyBorder="1"/>
    <xf numFmtId="0" fontId="33" fillId="0" borderId="88" xfId="20" applyFont="1" applyBorder="1"/>
    <xf numFmtId="0" fontId="11" fillId="0" borderId="89" xfId="2" applyFont="1" applyBorder="1" applyAlignment="1">
      <alignment vertical="center"/>
    </xf>
    <xf numFmtId="167" fontId="33" fillId="0" borderId="39" xfId="20" applyNumberFormat="1" applyFont="1" applyBorder="1" applyAlignment="1">
      <alignment horizontal="center"/>
    </xf>
    <xf numFmtId="0" fontId="20" fillId="0" borderId="88" xfId="20" applyFont="1" applyBorder="1" applyAlignment="1">
      <alignment horizontal="left"/>
    </xf>
    <xf numFmtId="0" fontId="11" fillId="0" borderId="89" xfId="2" applyFont="1" applyBorder="1" applyAlignment="1">
      <alignment vertical="center" wrapText="1"/>
    </xf>
    <xf numFmtId="3" fontId="70" fillId="0" borderId="30" xfId="20" applyNumberFormat="1" applyFont="1" applyBorder="1" applyAlignment="1">
      <alignment horizontal="center"/>
    </xf>
    <xf numFmtId="3" fontId="67" fillId="0" borderId="39" xfId="2" applyNumberFormat="1" applyFont="1" applyBorder="1"/>
    <xf numFmtId="0" fontId="20" fillId="0" borderId="13" xfId="20" applyFont="1" applyBorder="1"/>
    <xf numFmtId="0" fontId="11" fillId="0" borderId="14" xfId="2" applyFont="1" applyBorder="1" applyAlignment="1">
      <alignment vertical="center"/>
    </xf>
    <xf numFmtId="167" fontId="71" fillId="0" borderId="27" xfId="20" applyNumberFormat="1" applyFont="1" applyBorder="1" applyAlignment="1">
      <alignment horizontal="center"/>
    </xf>
    <xf numFmtId="3" fontId="0" fillId="0" borderId="36" xfId="2" applyNumberFormat="1" applyFont="1" applyBorder="1"/>
    <xf numFmtId="0" fontId="20" fillId="0" borderId="1" xfId="20" applyFont="1" applyBorder="1"/>
    <xf numFmtId="0" fontId="11" fillId="0" borderId="43" xfId="2" applyFont="1" applyBorder="1" applyAlignment="1">
      <alignment vertical="center"/>
    </xf>
    <xf numFmtId="167" fontId="71" fillId="0" borderId="28" xfId="20" applyNumberFormat="1" applyFont="1" applyBorder="1" applyAlignment="1">
      <alignment horizontal="center"/>
    </xf>
    <xf numFmtId="3" fontId="69" fillId="0" borderId="28" xfId="20" applyNumberFormat="1" applyFont="1" applyBorder="1" applyAlignment="1">
      <alignment horizontal="center"/>
    </xf>
    <xf numFmtId="0" fontId="20" fillId="0" borderId="4" xfId="20" applyFont="1" applyBorder="1"/>
    <xf numFmtId="0" fontId="11" fillId="0" borderId="47" xfId="2" applyFont="1" applyBorder="1" applyAlignment="1">
      <alignment vertical="center"/>
    </xf>
    <xf numFmtId="167" fontId="71" fillId="0" borderId="30" xfId="20" applyNumberFormat="1" applyFont="1" applyBorder="1" applyAlignment="1">
      <alignment horizontal="center"/>
    </xf>
    <xf numFmtId="3" fontId="69" fillId="0" borderId="30" xfId="20" applyNumberFormat="1" applyFont="1" applyBorder="1" applyAlignment="1">
      <alignment horizontal="center"/>
    </xf>
    <xf numFmtId="3" fontId="0" fillId="0" borderId="39" xfId="2" applyNumberFormat="1" applyFont="1" applyBorder="1"/>
    <xf numFmtId="0" fontId="0" fillId="0" borderId="77" xfId="2" applyFont="1" applyBorder="1" applyAlignment="1">
      <alignment horizontal="center"/>
    </xf>
    <xf numFmtId="0" fontId="0" fillId="0" borderId="18" xfId="2" applyFont="1" applyBorder="1" applyAlignment="1">
      <alignment horizontal="center"/>
    </xf>
    <xf numFmtId="166" fontId="0" fillId="0" borderId="77" xfId="2" applyNumberFormat="1" applyFont="1" applyBorder="1" applyAlignment="1">
      <alignment horizontal="center"/>
    </xf>
    <xf numFmtId="166" fontId="0" fillId="0" borderId="20" xfId="2" applyNumberFormat="1" applyFont="1" applyBorder="1" applyAlignment="1">
      <alignment horizontal="center"/>
    </xf>
    <xf numFmtId="3" fontId="0" fillId="0" borderId="78" xfId="2" applyNumberFormat="1" applyFont="1" applyBorder="1" applyAlignment="1">
      <alignment horizontal="center"/>
    </xf>
    <xf numFmtId="3" fontId="0" fillId="0" borderId="79" xfId="2" applyNumberFormat="1" applyFont="1" applyBorder="1" applyAlignment="1">
      <alignment horizontal="center"/>
    </xf>
    <xf numFmtId="3" fontId="0" fillId="0" borderId="80" xfId="2" applyNumberFormat="1" applyFont="1" applyBorder="1" applyAlignment="1">
      <alignment horizontal="center"/>
    </xf>
    <xf numFmtId="3" fontId="0" fillId="0" borderId="81" xfId="2" applyNumberFormat="1" applyFont="1" applyBorder="1" applyAlignment="1">
      <alignment horizontal="center"/>
    </xf>
    <xf numFmtId="0" fontId="0" fillId="0" borderId="83" xfId="2" applyFont="1" applyBorder="1" applyAlignment="1">
      <alignment horizontal="center"/>
    </xf>
    <xf numFmtId="0" fontId="0" fillId="0" borderId="79" xfId="2" applyFont="1" applyBorder="1" applyAlignment="1">
      <alignment horizontal="center"/>
    </xf>
    <xf numFmtId="0" fontId="0" fillId="0" borderId="80" xfId="2" applyFont="1" applyBorder="1" applyAlignment="1">
      <alignment horizontal="center"/>
    </xf>
    <xf numFmtId="0" fontId="0" fillId="0" borderId="81" xfId="2" applyFont="1" applyBorder="1" applyAlignment="1">
      <alignment horizontal="center"/>
    </xf>
    <xf numFmtId="0" fontId="11" fillId="0" borderId="61" xfId="2" applyFont="1" applyBorder="1" applyAlignment="1">
      <alignment vertical="center" wrapText="1"/>
    </xf>
    <xf numFmtId="3" fontId="4" fillId="12" borderId="45" xfId="2" applyNumberFormat="1" applyFont="1" applyFill="1" applyBorder="1" applyAlignment="1">
      <alignment horizontal="center" vertical="center"/>
    </xf>
    <xf numFmtId="3" fontId="25" fillId="6" borderId="76" xfId="2" applyNumberFormat="1" applyFont="1" applyFill="1" applyBorder="1" applyAlignment="1" applyProtection="1">
      <alignment horizontal="right" vertical="center"/>
      <protection locked="0"/>
    </xf>
    <xf numFmtId="3" fontId="67" fillId="0" borderId="40" xfId="2" applyNumberFormat="1" applyFont="1" applyBorder="1"/>
    <xf numFmtId="3" fontId="67" fillId="0" borderId="41" xfId="2" applyNumberFormat="1" applyFont="1" applyBorder="1"/>
    <xf numFmtId="3" fontId="67" fillId="0" borderId="42" xfId="2" applyNumberFormat="1" applyFont="1" applyBorder="1"/>
    <xf numFmtId="3" fontId="0" fillId="0" borderId="40" xfId="2" applyNumberFormat="1" applyFont="1" applyBorder="1"/>
    <xf numFmtId="3" fontId="0" fillId="0" borderId="42" xfId="2" applyNumberFormat="1" applyFont="1" applyBorder="1"/>
    <xf numFmtId="0" fontId="11" fillId="13" borderId="27" xfId="2" applyFont="1" applyFill="1" applyBorder="1" applyAlignment="1">
      <alignment vertical="center" wrapText="1"/>
    </xf>
    <xf numFmtId="14" fontId="1" fillId="13" borderId="36" xfId="2" applyNumberFormat="1" applyFont="1" applyFill="1" applyBorder="1" applyAlignment="1">
      <alignment horizontal="center"/>
    </xf>
    <xf numFmtId="14" fontId="1" fillId="13" borderId="40" xfId="2" applyNumberFormat="1" applyFont="1" applyFill="1" applyBorder="1" applyAlignment="1">
      <alignment horizontal="center"/>
    </xf>
    <xf numFmtId="168" fontId="0" fillId="0" borderId="39" xfId="2" applyNumberFormat="1" applyFont="1" applyBorder="1"/>
    <xf numFmtId="3" fontId="0" fillId="0" borderId="0" xfId="0" applyNumberFormat="1" applyAlignment="1">
      <alignment vertical="center"/>
    </xf>
    <xf numFmtId="0" fontId="19" fillId="0" borderId="11" xfId="5" applyFont="1" applyBorder="1" applyAlignment="1" applyProtection="1">
      <alignment horizontal="justify" vertical="center"/>
    </xf>
    <xf numFmtId="0" fontId="20" fillId="0" borderId="11" xfId="21" applyFont="1" applyBorder="1" applyAlignment="1">
      <alignment vertical="center"/>
    </xf>
    <xf numFmtId="0" fontId="16" fillId="0" borderId="11" xfId="21" applyFont="1" applyBorder="1" applyAlignment="1">
      <alignment horizontal="justify" vertical="center"/>
    </xf>
    <xf numFmtId="0" fontId="1" fillId="0" borderId="11" xfId="21" applyBorder="1" applyAlignment="1">
      <alignment vertical="center"/>
    </xf>
    <xf numFmtId="0" fontId="21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16" fillId="0" borderId="11" xfId="21" applyFont="1" applyBorder="1" applyAlignment="1">
      <alignment horizontal="justify" vertical="center" wrapText="1"/>
    </xf>
    <xf numFmtId="0" fontId="1" fillId="0" borderId="11" xfId="21" applyBorder="1" applyAlignment="1">
      <alignment vertical="center" wrapText="1"/>
    </xf>
    <xf numFmtId="0" fontId="8" fillId="0" borderId="11" xfId="21" applyFont="1" applyBorder="1" applyAlignment="1">
      <alignment vertical="center" wrapText="1"/>
    </xf>
    <xf numFmtId="0" fontId="16" fillId="0" borderId="63" xfId="21" applyFont="1" applyBorder="1" applyAlignment="1">
      <alignment horizontal="justify" vertical="center" wrapText="1"/>
    </xf>
    <xf numFmtId="0" fontId="0" fillId="0" borderId="64" xfId="2" applyFont="1" applyBorder="1" applyAlignment="1">
      <alignment vertical="center" wrapText="1"/>
    </xf>
    <xf numFmtId="0" fontId="0" fillId="0" borderId="65" xfId="2" applyFont="1" applyBorder="1" applyAlignment="1">
      <alignment vertical="center" wrapText="1"/>
    </xf>
    <xf numFmtId="0" fontId="13" fillId="2" borderId="11" xfId="21" applyFont="1" applyFill="1" applyBorder="1" applyAlignment="1">
      <alignment horizontal="center" vertical="center" wrapText="1"/>
    </xf>
    <xf numFmtId="0" fontId="14" fillId="2" borderId="11" xfId="21" applyFont="1" applyFill="1" applyBorder="1" applyAlignment="1">
      <alignment horizontal="center" vertical="center" wrapText="1"/>
    </xf>
    <xf numFmtId="0" fontId="31" fillId="0" borderId="63" xfId="21" applyFont="1" applyBorder="1" applyAlignment="1">
      <alignment horizontal="left" vertical="center" wrapText="1"/>
    </xf>
    <xf numFmtId="0" fontId="8" fillId="0" borderId="64" xfId="21" applyFont="1" applyBorder="1" applyAlignment="1">
      <alignment horizontal="left" vertical="center" wrapText="1"/>
    </xf>
    <xf numFmtId="0" fontId="8" fillId="0" borderId="65" xfId="21" applyFont="1" applyBorder="1" applyAlignment="1">
      <alignment horizontal="left" vertical="center" wrapText="1"/>
    </xf>
    <xf numFmtId="0" fontId="18" fillId="0" borderId="11" xfId="21" applyFont="1" applyBorder="1" applyAlignment="1">
      <alignment horizontal="justify" vertical="center" wrapText="1"/>
    </xf>
    <xf numFmtId="0" fontId="15" fillId="0" borderId="63" xfId="21" applyFont="1" applyBorder="1" applyAlignment="1">
      <alignment horizontal="left" vertical="center" wrapText="1"/>
    </xf>
    <xf numFmtId="0" fontId="24" fillId="0" borderId="64" xfId="21" applyFont="1" applyBorder="1" applyAlignment="1">
      <alignment horizontal="left" vertical="center" wrapText="1"/>
    </xf>
    <xf numFmtId="0" fontId="24" fillId="0" borderId="65" xfId="21" applyFont="1" applyBorder="1" applyAlignment="1">
      <alignment horizontal="left" vertical="center" wrapText="1"/>
    </xf>
    <xf numFmtId="166" fontId="66" fillId="0" borderId="77" xfId="2" applyNumberFormat="1" applyFont="1" applyBorder="1" applyAlignment="1">
      <alignment horizontal="center"/>
    </xf>
    <xf numFmtId="166" fontId="66" fillId="0" borderId="43" xfId="2" applyNumberFormat="1" applyFont="1" applyBorder="1" applyAlignment="1">
      <alignment horizontal="center"/>
    </xf>
    <xf numFmtId="166" fontId="66" fillId="0" borderId="18" xfId="2" applyNumberFormat="1" applyFont="1" applyBorder="1" applyAlignment="1">
      <alignment horizontal="center"/>
    </xf>
    <xf numFmtId="0" fontId="4" fillId="0" borderId="15" xfId="2" applyFont="1" applyBorder="1" applyAlignment="1" applyProtection="1">
      <alignment horizontal="center" vertical="center" wrapText="1"/>
      <protection locked="0"/>
    </xf>
    <xf numFmtId="14" fontId="4" fillId="4" borderId="59" xfId="2" applyNumberFormat="1" applyFont="1" applyFill="1" applyBorder="1" applyAlignment="1">
      <alignment horizontal="center" vertical="center"/>
    </xf>
    <xf numFmtId="0" fontId="28" fillId="4" borderId="17" xfId="2" applyFill="1" applyBorder="1" applyAlignment="1">
      <alignment horizontal="center" vertical="center"/>
    </xf>
    <xf numFmtId="0" fontId="28" fillId="4" borderId="69" xfId="2" applyFill="1" applyBorder="1" applyAlignment="1">
      <alignment horizontal="center" vertical="center"/>
    </xf>
    <xf numFmtId="0" fontId="40" fillId="6" borderId="66" xfId="2" applyFont="1" applyFill="1" applyBorder="1" applyAlignment="1" applyProtection="1">
      <alignment horizontal="left" vertical="center"/>
      <protection locked="0"/>
    </xf>
    <xf numFmtId="0" fontId="38" fillId="6" borderId="67" xfId="2" applyFont="1" applyFill="1" applyBorder="1" applyAlignment="1" applyProtection="1">
      <alignment horizontal="left" vertical="center"/>
      <protection locked="0"/>
    </xf>
    <xf numFmtId="0" fontId="38" fillId="6" borderId="35" xfId="2" applyFont="1" applyFill="1" applyBorder="1" applyAlignment="1" applyProtection="1">
      <alignment horizontal="left" vertical="center"/>
      <protection locked="0"/>
    </xf>
    <xf numFmtId="0" fontId="43" fillId="4" borderId="0" xfId="2" applyFont="1" applyFill="1" applyAlignment="1">
      <alignment horizontal="center" vertical="center"/>
    </xf>
    <xf numFmtId="0" fontId="43" fillId="4" borderId="22" xfId="2" applyFont="1" applyFill="1" applyBorder="1" applyAlignment="1">
      <alignment horizontal="center" vertical="center"/>
    </xf>
    <xf numFmtId="3" fontId="57" fillId="5" borderId="70" xfId="2" applyNumberFormat="1" applyFont="1" applyFill="1" applyBorder="1" applyAlignment="1">
      <alignment horizontal="center" vertical="center"/>
    </xf>
    <xf numFmtId="3" fontId="57" fillId="5" borderId="32" xfId="2" applyNumberFormat="1" applyFont="1" applyFill="1" applyBorder="1" applyAlignment="1">
      <alignment horizontal="center" vertical="center"/>
    </xf>
    <xf numFmtId="3" fontId="57" fillId="5" borderId="71" xfId="2" applyNumberFormat="1" applyFont="1" applyFill="1" applyBorder="1" applyAlignment="1">
      <alignment horizontal="center" vertical="center"/>
    </xf>
    <xf numFmtId="3" fontId="57" fillId="5" borderId="72" xfId="2" applyNumberFormat="1" applyFont="1" applyFill="1" applyBorder="1" applyAlignment="1">
      <alignment horizontal="center" vertical="center"/>
    </xf>
    <xf numFmtId="3" fontId="57" fillId="5" borderId="12" xfId="2" applyNumberFormat="1" applyFont="1" applyFill="1" applyBorder="1" applyAlignment="1">
      <alignment horizontal="center" vertical="center"/>
    </xf>
    <xf numFmtId="3" fontId="57" fillId="5" borderId="73" xfId="2" applyNumberFormat="1" applyFont="1" applyFill="1" applyBorder="1" applyAlignment="1">
      <alignment horizontal="center" vertical="center"/>
    </xf>
    <xf numFmtId="14" fontId="40" fillId="6" borderId="66" xfId="2" applyNumberFormat="1" applyFont="1" applyFill="1" applyBorder="1" applyAlignment="1" applyProtection="1">
      <alignment horizontal="left" vertical="center"/>
      <protection locked="0"/>
    </xf>
    <xf numFmtId="0" fontId="4" fillId="7" borderId="6" xfId="2" applyFont="1" applyFill="1" applyBorder="1" applyAlignment="1">
      <alignment horizontal="center" vertical="center" wrapText="1"/>
    </xf>
    <xf numFmtId="0" fontId="4" fillId="7" borderId="5" xfId="2" applyFont="1" applyFill="1" applyBorder="1" applyAlignment="1">
      <alignment horizontal="center" vertical="center" wrapText="1"/>
    </xf>
    <xf numFmtId="0" fontId="56" fillId="4" borderId="0" xfId="2" applyFont="1" applyFill="1" applyAlignment="1">
      <alignment horizontal="left" vertical="center"/>
    </xf>
    <xf numFmtId="0" fontId="56" fillId="4" borderId="68" xfId="2" applyFont="1" applyFill="1" applyBorder="1" applyAlignment="1">
      <alignment horizontal="left" vertical="center"/>
    </xf>
    <xf numFmtId="0" fontId="4" fillId="7" borderId="75" xfId="2" applyFont="1" applyFill="1" applyBorder="1" applyAlignment="1" applyProtection="1">
      <alignment horizontal="center" vertical="center" wrapText="1"/>
      <protection hidden="1"/>
    </xf>
    <xf numFmtId="0" fontId="4" fillId="7" borderId="74" xfId="2" applyFont="1" applyFill="1" applyBorder="1" applyAlignment="1" applyProtection="1">
      <alignment horizontal="center" vertical="center" wrapText="1"/>
      <protection hidden="1"/>
    </xf>
    <xf numFmtId="0" fontId="0" fillId="0" borderId="78" xfId="2" applyFont="1" applyBorder="1" applyAlignment="1">
      <alignment horizontal="center"/>
    </xf>
    <xf numFmtId="0" fontId="0" fillId="0" borderId="79" xfId="2" applyFont="1" applyBorder="1" applyAlignment="1">
      <alignment horizontal="center"/>
    </xf>
    <xf numFmtId="0" fontId="0" fillId="0" borderId="80" xfId="2" applyFont="1" applyBorder="1" applyAlignment="1">
      <alignment horizontal="center"/>
    </xf>
    <xf numFmtId="0" fontId="0" fillId="0" borderId="81" xfId="2" applyFont="1" applyBorder="1" applyAlignment="1">
      <alignment horizontal="center"/>
    </xf>
    <xf numFmtId="0" fontId="55" fillId="5" borderId="61" xfId="2" applyFont="1" applyFill="1" applyBorder="1" applyAlignment="1">
      <alignment horizontal="center" vertical="center"/>
    </xf>
    <xf numFmtId="0" fontId="55" fillId="5" borderId="17" xfId="2" applyFont="1" applyFill="1" applyBorder="1" applyAlignment="1">
      <alignment horizontal="center" vertical="center"/>
    </xf>
    <xf numFmtId="0" fontId="55" fillId="5" borderId="45" xfId="2" applyFont="1" applyFill="1" applyBorder="1" applyAlignment="1">
      <alignment horizontal="center" vertical="center"/>
    </xf>
    <xf numFmtId="0" fontId="4" fillId="7" borderId="6" xfId="2" applyFont="1" applyFill="1" applyBorder="1" applyAlignment="1" applyProtection="1">
      <alignment horizontal="center" vertical="center" wrapText="1"/>
      <protection hidden="1"/>
    </xf>
    <xf numFmtId="0" fontId="4" fillId="7" borderId="5" xfId="2" applyFont="1" applyFill="1" applyBorder="1" applyAlignment="1" applyProtection="1">
      <alignment horizontal="center" vertical="center" wrapText="1"/>
      <protection hidden="1"/>
    </xf>
    <xf numFmtId="0" fontId="4" fillId="7" borderId="75" xfId="2" applyFont="1" applyFill="1" applyBorder="1" applyAlignment="1">
      <alignment horizontal="center" vertical="center" wrapText="1"/>
    </xf>
    <xf numFmtId="0" fontId="4" fillId="7" borderId="74" xfId="2" applyFont="1" applyFill="1" applyBorder="1" applyAlignment="1">
      <alignment horizontal="center" vertical="center" wrapText="1"/>
    </xf>
    <xf numFmtId="2" fontId="68" fillId="0" borderId="8" xfId="2" applyNumberFormat="1" applyFont="1" applyBorder="1" applyAlignment="1">
      <alignment horizontal="center"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24" fillId="0" borderId="8" xfId="20" applyFont="1" applyBorder="1" applyAlignment="1">
      <alignment horizontal="center" vertical="center"/>
    </xf>
    <xf numFmtId="0" fontId="24" fillId="0" borderId="33" xfId="20" applyFont="1" applyBorder="1" applyAlignment="1">
      <alignment horizontal="center" vertical="center"/>
    </xf>
    <xf numFmtId="0" fontId="24" fillId="0" borderId="34" xfId="20" applyFont="1" applyBorder="1" applyAlignment="1">
      <alignment horizontal="center" vertical="center"/>
    </xf>
    <xf numFmtId="0" fontId="24" fillId="0" borderId="51" xfId="20" applyFont="1" applyBorder="1" applyAlignment="1">
      <alignment horizontal="center" vertical="center"/>
    </xf>
    <xf numFmtId="0" fontId="24" fillId="0" borderId="12" xfId="20" applyFont="1" applyBorder="1" applyAlignment="1">
      <alignment horizontal="center" vertical="center"/>
    </xf>
    <xf numFmtId="0" fontId="24" fillId="0" borderId="16" xfId="20" applyFont="1" applyBorder="1" applyAlignment="1">
      <alignment horizontal="center" vertical="center"/>
    </xf>
    <xf numFmtId="0" fontId="11" fillId="0" borderId="90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83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80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65" fillId="13" borderId="13" xfId="2" applyFont="1" applyFill="1" applyBorder="1" applyAlignment="1">
      <alignment horizontal="center" vertical="center" wrapText="1"/>
    </xf>
    <xf numFmtId="0" fontId="65" fillId="13" borderId="14" xfId="2" applyFont="1" applyFill="1" applyBorder="1" applyAlignment="1">
      <alignment horizontal="center" vertical="center" wrapText="1"/>
    </xf>
    <xf numFmtId="0" fontId="65" fillId="13" borderId="87" xfId="2" applyFont="1" applyFill="1" applyBorder="1" applyAlignment="1">
      <alignment horizontal="center" vertical="center" wrapText="1"/>
    </xf>
    <xf numFmtId="0" fontId="11" fillId="0" borderId="61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45" xfId="2" applyFont="1" applyBorder="1" applyAlignment="1">
      <alignment horizontal="center" vertical="center"/>
    </xf>
    <xf numFmtId="166" fontId="0" fillId="0" borderId="77" xfId="2" applyNumberFormat="1" applyFont="1" applyBorder="1" applyAlignment="1">
      <alignment horizontal="center"/>
    </xf>
    <xf numFmtId="166" fontId="0" fillId="0" borderId="20" xfId="2" applyNumberFormat="1" applyFont="1" applyBorder="1" applyAlignment="1">
      <alignment horizontal="center"/>
    </xf>
    <xf numFmtId="166" fontId="66" fillId="0" borderId="21" xfId="2" applyNumberFormat="1" applyFont="1" applyBorder="1" applyAlignment="1">
      <alignment horizontal="center"/>
    </xf>
    <xf numFmtId="166" fontId="66" fillId="0" borderId="41" xfId="2" applyNumberFormat="1" applyFont="1" applyBorder="1" applyAlignment="1">
      <alignment horizontal="center"/>
    </xf>
    <xf numFmtId="3" fontId="0" fillId="0" borderId="78" xfId="2" applyNumberFormat="1" applyFont="1" applyBorder="1" applyAlignment="1">
      <alignment horizontal="center"/>
    </xf>
    <xf numFmtId="3" fontId="0" fillId="0" borderId="79" xfId="2" applyNumberFormat="1" applyFont="1" applyBorder="1" applyAlignment="1">
      <alignment horizontal="center"/>
    </xf>
    <xf numFmtId="3" fontId="0" fillId="0" borderId="80" xfId="2" applyNumberFormat="1" applyFont="1" applyBorder="1" applyAlignment="1">
      <alignment horizontal="center"/>
    </xf>
    <xf numFmtId="3" fontId="0" fillId="0" borderId="81" xfId="2" applyNumberFormat="1" applyFont="1" applyBorder="1" applyAlignment="1">
      <alignment horizontal="center"/>
    </xf>
    <xf numFmtId="0" fontId="40" fillId="9" borderId="66" xfId="2" applyFont="1" applyFill="1" applyBorder="1" applyAlignment="1" applyProtection="1">
      <alignment horizontal="left" vertical="center"/>
      <protection hidden="1"/>
    </xf>
    <xf numFmtId="0" fontId="38" fillId="9" borderId="67" xfId="2" applyFont="1" applyFill="1" applyBorder="1" applyAlignment="1" applyProtection="1">
      <alignment horizontal="left" vertical="center"/>
      <protection hidden="1"/>
    </xf>
    <xf numFmtId="0" fontId="38" fillId="9" borderId="35" xfId="2" applyFont="1" applyFill="1" applyBorder="1" applyAlignment="1" applyProtection="1">
      <alignment horizontal="left" vertical="center"/>
      <protection hidden="1"/>
    </xf>
    <xf numFmtId="0" fontId="55" fillId="5" borderId="61" xfId="2" applyFont="1" applyFill="1" applyBorder="1" applyAlignment="1" applyProtection="1">
      <alignment horizontal="center" vertical="center"/>
      <protection hidden="1"/>
    </xf>
    <xf numFmtId="0" fontId="55" fillId="5" borderId="17" xfId="2" applyFont="1" applyFill="1" applyBorder="1" applyAlignment="1" applyProtection="1">
      <alignment horizontal="center" vertical="center"/>
      <protection hidden="1"/>
    </xf>
    <xf numFmtId="0" fontId="55" fillId="5" borderId="45" xfId="2" applyFont="1" applyFill="1" applyBorder="1" applyAlignment="1" applyProtection="1">
      <alignment horizontal="center" vertical="center"/>
      <protection hidden="1"/>
    </xf>
    <xf numFmtId="0" fontId="43" fillId="4" borderId="0" xfId="2" applyFont="1" applyFill="1" applyAlignment="1" applyProtection="1">
      <alignment horizontal="center" vertical="center"/>
      <protection hidden="1"/>
    </xf>
    <xf numFmtId="0" fontId="43" fillId="4" borderId="22" xfId="2" applyFont="1" applyFill="1" applyBorder="1" applyAlignment="1" applyProtection="1">
      <alignment horizontal="center" vertical="center"/>
      <protection hidden="1"/>
    </xf>
    <xf numFmtId="0" fontId="56" fillId="4" borderId="0" xfId="2" applyFont="1" applyFill="1" applyAlignment="1" applyProtection="1">
      <alignment horizontal="left" vertical="center"/>
      <protection hidden="1"/>
    </xf>
    <xf numFmtId="0" fontId="56" fillId="4" borderId="68" xfId="2" applyFont="1" applyFill="1" applyBorder="1" applyAlignment="1" applyProtection="1">
      <alignment horizontal="left" vertical="center"/>
      <protection hidden="1"/>
    </xf>
    <xf numFmtId="14" fontId="4" fillId="4" borderId="59" xfId="2" applyNumberFormat="1" applyFont="1" applyFill="1" applyBorder="1" applyAlignment="1" applyProtection="1">
      <alignment horizontal="center" vertical="center"/>
      <protection hidden="1"/>
    </xf>
    <xf numFmtId="0" fontId="28" fillId="4" borderId="17" xfId="2" applyFill="1" applyBorder="1" applyAlignment="1" applyProtection="1">
      <alignment horizontal="center" vertical="center"/>
      <protection hidden="1"/>
    </xf>
    <xf numFmtId="0" fontId="28" fillId="4" borderId="69" xfId="2" applyFill="1" applyBorder="1" applyAlignment="1" applyProtection="1">
      <alignment horizontal="center" vertical="center"/>
      <protection hidden="1"/>
    </xf>
    <xf numFmtId="3" fontId="57" fillId="5" borderId="70" xfId="2" applyNumberFormat="1" applyFont="1" applyFill="1" applyBorder="1" applyAlignment="1" applyProtection="1">
      <alignment horizontal="center" vertical="center"/>
      <protection hidden="1"/>
    </xf>
    <xf numFmtId="3" fontId="57" fillId="5" borderId="32" xfId="2" applyNumberFormat="1" applyFont="1" applyFill="1" applyBorder="1" applyAlignment="1" applyProtection="1">
      <alignment horizontal="center" vertical="center"/>
      <protection hidden="1"/>
    </xf>
    <xf numFmtId="3" fontId="57" fillId="5" borderId="71" xfId="2" applyNumberFormat="1" applyFont="1" applyFill="1" applyBorder="1" applyAlignment="1" applyProtection="1">
      <alignment horizontal="center" vertical="center"/>
      <protection hidden="1"/>
    </xf>
    <xf numFmtId="3" fontId="57" fillId="5" borderId="26" xfId="2" applyNumberFormat="1" applyFont="1" applyFill="1" applyBorder="1" applyAlignment="1" applyProtection="1">
      <alignment horizontal="center" vertical="center"/>
      <protection hidden="1"/>
    </xf>
    <xf numFmtId="3" fontId="57" fillId="5" borderId="0" xfId="2" applyNumberFormat="1" applyFont="1" applyFill="1" applyAlignment="1" applyProtection="1">
      <alignment horizontal="center" vertical="center"/>
      <protection hidden="1"/>
    </xf>
    <xf numFmtId="3" fontId="57" fillId="5" borderId="68" xfId="2" applyNumberFormat="1" applyFont="1" applyFill="1" applyBorder="1" applyAlignment="1" applyProtection="1">
      <alignment horizontal="center" vertical="center"/>
      <protection hidden="1"/>
    </xf>
    <xf numFmtId="0" fontId="59" fillId="0" borderId="15" xfId="2" applyFont="1" applyBorder="1" applyAlignment="1" applyProtection="1">
      <alignment horizontal="right" vertical="center" wrapText="1"/>
      <protection hidden="1"/>
    </xf>
    <xf numFmtId="1" fontId="1" fillId="4" borderId="1" xfId="16" applyNumberFormat="1" applyFont="1" applyFill="1" applyBorder="1" applyAlignment="1" applyProtection="1">
      <alignment vertical="center"/>
      <protection hidden="1"/>
    </xf>
    <xf numFmtId="1" fontId="1" fillId="4" borderId="43" xfId="16" applyNumberFormat="1" applyFont="1" applyFill="1" applyBorder="1" applyAlignment="1" applyProtection="1">
      <alignment vertical="center"/>
      <protection hidden="1"/>
    </xf>
    <xf numFmtId="1" fontId="1" fillId="0" borderId="43" xfId="19" applyNumberFormat="1" applyFont="1" applyBorder="1" applyAlignment="1" applyProtection="1">
      <alignment vertical="center"/>
      <protection hidden="1"/>
    </xf>
    <xf numFmtId="1" fontId="1" fillId="4" borderId="43" xfId="19" applyNumberFormat="1" applyFont="1" applyFill="1" applyBorder="1" applyAlignment="1" applyProtection="1">
      <alignment vertical="center"/>
      <protection hidden="1"/>
    </xf>
    <xf numFmtId="0" fontId="1" fillId="0" borderId="43" xfId="19" applyFont="1" applyBorder="1" applyAlignment="1" applyProtection="1">
      <alignment vertical="center"/>
      <protection hidden="1"/>
    </xf>
    <xf numFmtId="0" fontId="1" fillId="0" borderId="1" xfId="19" applyFont="1" applyBorder="1" applyAlignment="1" applyProtection="1">
      <alignment vertical="center"/>
      <protection hidden="1"/>
    </xf>
    <xf numFmtId="1" fontId="1" fillId="0" borderId="47" xfId="19" applyNumberFormat="1" applyFont="1" applyBorder="1" applyAlignment="1" applyProtection="1">
      <alignment vertical="center"/>
      <protection hidden="1"/>
    </xf>
  </cellXfs>
  <cellStyles count="25">
    <cellStyle name=";A" xfId="1" xr:uid="{00000000-0005-0000-0000-000000000000}"/>
    <cellStyle name="ąA" xfId="2" xr:uid="{00000000-0005-0000-0000-000001000000}"/>
    <cellStyle name="ąA 2" xfId="3" xr:uid="{00000000-0005-0000-0000-000002000000}"/>
    <cellStyle name="ąA 3" xfId="4" xr:uid="{00000000-0005-0000-0000-000003000000}"/>
    <cellStyle name="Hypertextový odkaz" xfId="5" builtinId="8"/>
    <cellStyle name="normálne_2044_47 Zam.2003" xfId="6" xr:uid="{00000000-0005-0000-0000-000005000000}"/>
    <cellStyle name="Normální" xfId="0" builtinId="0"/>
    <cellStyle name="Normální 10" xfId="7" xr:uid="{00000000-0005-0000-0000-000007000000}"/>
    <cellStyle name="normální 2" xfId="8" xr:uid="{00000000-0005-0000-0000-000008000000}"/>
    <cellStyle name="Normální 3" xfId="9" xr:uid="{00000000-0005-0000-0000-000009000000}"/>
    <cellStyle name="normální 4" xfId="10" xr:uid="{00000000-0005-0000-0000-00000A000000}"/>
    <cellStyle name="Normální 5" xfId="11" xr:uid="{00000000-0005-0000-0000-00000B000000}"/>
    <cellStyle name="Normální 6" xfId="12" xr:uid="{00000000-0005-0000-0000-00000C000000}"/>
    <cellStyle name="Normální 7" xfId="13" xr:uid="{00000000-0005-0000-0000-00000D000000}"/>
    <cellStyle name="Normální 8" xfId="14" xr:uid="{00000000-0005-0000-0000-00000E000000}"/>
    <cellStyle name="Normální 9" xfId="15" xr:uid="{00000000-0005-0000-0000-00000F000000}"/>
    <cellStyle name="normální_BIL_VYSP.XLS" xfId="16" xr:uid="{00000000-0005-0000-0000-000010000000}"/>
    <cellStyle name="normální_BIL_VYSP.XLS 2" xfId="17" xr:uid="{00000000-0005-0000-0000-000011000000}"/>
    <cellStyle name="normální_Input Variables" xfId="24" xr:uid="{00000000-0005-0000-0000-000012000000}"/>
    <cellStyle name="normální_Klient_plán_PU_max_spojený" xfId="18" xr:uid="{00000000-0005-0000-0000-000013000000}"/>
    <cellStyle name="normální_PlánPLR" xfId="19" xr:uid="{00000000-0005-0000-0000-000014000000}"/>
    <cellStyle name="normální_PlánPLR 2" xfId="20" xr:uid="{00000000-0005-0000-0000-000015000000}"/>
    <cellStyle name="normální_PrilohaD_OdemP" xfId="21" xr:uid="{00000000-0005-0000-0000-000016000000}"/>
    <cellStyle name="procent 2" xfId="22" xr:uid="{00000000-0005-0000-0000-000017000000}"/>
    <cellStyle name="Procenta" xfId="23" builtinId="5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4" dropStyle="combo" dx="22" fmlaLink="$L$12" fmlaRange="Ctvrtleti" sel="1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65" name="Rectangle 1">
          <a:extLst>
            <a:ext uri="{FF2B5EF4-FFF2-40B4-BE49-F238E27FC236}">
              <a16:creationId xmlns:a16="http://schemas.microsoft.com/office/drawing/2014/main" id="{00000000-0008-0000-0100-000001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66" name="Rectangle 2">
          <a:extLst>
            <a:ext uri="{FF2B5EF4-FFF2-40B4-BE49-F238E27FC236}">
              <a16:creationId xmlns:a16="http://schemas.microsoft.com/office/drawing/2014/main" id="{00000000-0008-0000-0100-000002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67" name="Rectangle 3">
          <a:extLst>
            <a:ext uri="{FF2B5EF4-FFF2-40B4-BE49-F238E27FC236}">
              <a16:creationId xmlns:a16="http://schemas.microsoft.com/office/drawing/2014/main" id="{00000000-0008-0000-0100-000003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68" name="Rectangle 4">
          <a:extLst>
            <a:ext uri="{FF2B5EF4-FFF2-40B4-BE49-F238E27FC236}">
              <a16:creationId xmlns:a16="http://schemas.microsoft.com/office/drawing/2014/main" id="{00000000-0008-0000-0100-000004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69" name="Rectangle 5">
          <a:extLst>
            <a:ext uri="{FF2B5EF4-FFF2-40B4-BE49-F238E27FC236}">
              <a16:creationId xmlns:a16="http://schemas.microsoft.com/office/drawing/2014/main" id="{00000000-0008-0000-0100-000005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0" name="Rectangle 6">
          <a:extLst>
            <a:ext uri="{FF2B5EF4-FFF2-40B4-BE49-F238E27FC236}">
              <a16:creationId xmlns:a16="http://schemas.microsoft.com/office/drawing/2014/main" id="{00000000-0008-0000-0100-000006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1" name="Rectangle 7">
          <a:extLst>
            <a:ext uri="{FF2B5EF4-FFF2-40B4-BE49-F238E27FC236}">
              <a16:creationId xmlns:a16="http://schemas.microsoft.com/office/drawing/2014/main" id="{00000000-0008-0000-0100-000007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2" name="Rectangle 8">
          <a:extLst>
            <a:ext uri="{FF2B5EF4-FFF2-40B4-BE49-F238E27FC236}">
              <a16:creationId xmlns:a16="http://schemas.microsoft.com/office/drawing/2014/main" id="{00000000-0008-0000-0100-000008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3" name="Rectangle 9">
          <a:extLst>
            <a:ext uri="{FF2B5EF4-FFF2-40B4-BE49-F238E27FC236}">
              <a16:creationId xmlns:a16="http://schemas.microsoft.com/office/drawing/2014/main" id="{00000000-0008-0000-0100-000009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4" name="Rectangle 10">
          <a:extLst>
            <a:ext uri="{FF2B5EF4-FFF2-40B4-BE49-F238E27FC236}">
              <a16:creationId xmlns:a16="http://schemas.microsoft.com/office/drawing/2014/main" id="{00000000-0008-0000-0100-00000A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5" name="Rectangle 11">
          <a:extLst>
            <a:ext uri="{FF2B5EF4-FFF2-40B4-BE49-F238E27FC236}">
              <a16:creationId xmlns:a16="http://schemas.microsoft.com/office/drawing/2014/main" id="{00000000-0008-0000-0100-00000B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6" name="Rectangle 12">
          <a:extLst>
            <a:ext uri="{FF2B5EF4-FFF2-40B4-BE49-F238E27FC236}">
              <a16:creationId xmlns:a16="http://schemas.microsoft.com/office/drawing/2014/main" id="{00000000-0008-0000-0100-00000C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7" name="Rectangle 13">
          <a:extLst>
            <a:ext uri="{FF2B5EF4-FFF2-40B4-BE49-F238E27FC236}">
              <a16:creationId xmlns:a16="http://schemas.microsoft.com/office/drawing/2014/main" id="{00000000-0008-0000-0100-00000D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8" name="Rectangle 14">
          <a:extLst>
            <a:ext uri="{FF2B5EF4-FFF2-40B4-BE49-F238E27FC236}">
              <a16:creationId xmlns:a16="http://schemas.microsoft.com/office/drawing/2014/main" id="{00000000-0008-0000-0100-00000E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79" name="Rectangle 15">
          <a:extLst>
            <a:ext uri="{FF2B5EF4-FFF2-40B4-BE49-F238E27FC236}">
              <a16:creationId xmlns:a16="http://schemas.microsoft.com/office/drawing/2014/main" id="{00000000-0008-0000-0100-00000F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0" name="Rectangle 16">
          <a:extLst>
            <a:ext uri="{FF2B5EF4-FFF2-40B4-BE49-F238E27FC236}">
              <a16:creationId xmlns:a16="http://schemas.microsoft.com/office/drawing/2014/main" id="{00000000-0008-0000-0100-000010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1" name="Rectangle 17">
          <a:extLst>
            <a:ext uri="{FF2B5EF4-FFF2-40B4-BE49-F238E27FC236}">
              <a16:creationId xmlns:a16="http://schemas.microsoft.com/office/drawing/2014/main" id="{00000000-0008-0000-0100-000011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2" name="Rectangle 18">
          <a:extLst>
            <a:ext uri="{FF2B5EF4-FFF2-40B4-BE49-F238E27FC236}">
              <a16:creationId xmlns:a16="http://schemas.microsoft.com/office/drawing/2014/main" id="{00000000-0008-0000-0100-000012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3" name="Rectangle 19">
          <a:extLst>
            <a:ext uri="{FF2B5EF4-FFF2-40B4-BE49-F238E27FC236}">
              <a16:creationId xmlns:a16="http://schemas.microsoft.com/office/drawing/2014/main" id="{00000000-0008-0000-0100-000013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4" name="Rectangle 20">
          <a:extLst>
            <a:ext uri="{FF2B5EF4-FFF2-40B4-BE49-F238E27FC236}">
              <a16:creationId xmlns:a16="http://schemas.microsoft.com/office/drawing/2014/main" id="{00000000-0008-0000-0100-000014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5" name="Rectangle 21">
          <a:extLst>
            <a:ext uri="{FF2B5EF4-FFF2-40B4-BE49-F238E27FC236}">
              <a16:creationId xmlns:a16="http://schemas.microsoft.com/office/drawing/2014/main" id="{00000000-0008-0000-0100-000015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6" name="Rectangle 22">
          <a:extLst>
            <a:ext uri="{FF2B5EF4-FFF2-40B4-BE49-F238E27FC236}">
              <a16:creationId xmlns:a16="http://schemas.microsoft.com/office/drawing/2014/main" id="{00000000-0008-0000-0100-000016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7" name="Rectangle 23">
          <a:extLst>
            <a:ext uri="{FF2B5EF4-FFF2-40B4-BE49-F238E27FC236}">
              <a16:creationId xmlns:a16="http://schemas.microsoft.com/office/drawing/2014/main" id="{00000000-0008-0000-0100-000017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8" name="Rectangle 24">
          <a:extLst>
            <a:ext uri="{FF2B5EF4-FFF2-40B4-BE49-F238E27FC236}">
              <a16:creationId xmlns:a16="http://schemas.microsoft.com/office/drawing/2014/main" id="{00000000-0008-0000-0100-000018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89" name="Rectangle 25">
          <a:extLst>
            <a:ext uri="{FF2B5EF4-FFF2-40B4-BE49-F238E27FC236}">
              <a16:creationId xmlns:a16="http://schemas.microsoft.com/office/drawing/2014/main" id="{00000000-0008-0000-0100-000019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0" name="Rectangle 26">
          <a:extLst>
            <a:ext uri="{FF2B5EF4-FFF2-40B4-BE49-F238E27FC236}">
              <a16:creationId xmlns:a16="http://schemas.microsoft.com/office/drawing/2014/main" id="{00000000-0008-0000-0100-00001A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1" name="Rectangle 27">
          <a:extLst>
            <a:ext uri="{FF2B5EF4-FFF2-40B4-BE49-F238E27FC236}">
              <a16:creationId xmlns:a16="http://schemas.microsoft.com/office/drawing/2014/main" id="{00000000-0008-0000-0100-00001B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2" name="Rectangle 28">
          <a:extLst>
            <a:ext uri="{FF2B5EF4-FFF2-40B4-BE49-F238E27FC236}">
              <a16:creationId xmlns:a16="http://schemas.microsoft.com/office/drawing/2014/main" id="{00000000-0008-0000-0100-00001C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3" name="Rectangle 29">
          <a:extLst>
            <a:ext uri="{FF2B5EF4-FFF2-40B4-BE49-F238E27FC236}">
              <a16:creationId xmlns:a16="http://schemas.microsoft.com/office/drawing/2014/main" id="{00000000-0008-0000-0100-00001D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4" name="Rectangle 30">
          <a:extLst>
            <a:ext uri="{FF2B5EF4-FFF2-40B4-BE49-F238E27FC236}">
              <a16:creationId xmlns:a16="http://schemas.microsoft.com/office/drawing/2014/main" id="{00000000-0008-0000-0100-00001E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5" name="Rectangle 31">
          <a:extLst>
            <a:ext uri="{FF2B5EF4-FFF2-40B4-BE49-F238E27FC236}">
              <a16:creationId xmlns:a16="http://schemas.microsoft.com/office/drawing/2014/main" id="{00000000-0008-0000-0100-00001F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6" name="Rectangle 32">
          <a:extLst>
            <a:ext uri="{FF2B5EF4-FFF2-40B4-BE49-F238E27FC236}">
              <a16:creationId xmlns:a16="http://schemas.microsoft.com/office/drawing/2014/main" id="{00000000-0008-0000-0100-000020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7" name="Rectangle 33">
          <a:extLst>
            <a:ext uri="{FF2B5EF4-FFF2-40B4-BE49-F238E27FC236}">
              <a16:creationId xmlns:a16="http://schemas.microsoft.com/office/drawing/2014/main" id="{00000000-0008-0000-0100-000021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298" name="Rectangle 34">
          <a:extLst>
            <a:ext uri="{FF2B5EF4-FFF2-40B4-BE49-F238E27FC236}">
              <a16:creationId xmlns:a16="http://schemas.microsoft.com/office/drawing/2014/main" id="{00000000-0008-0000-0100-0000222C0000}"/>
            </a:ext>
          </a:extLst>
        </xdr:cNvPr>
        <xdr:cNvSpPr>
          <a:spLocks noChangeArrowheads="1"/>
        </xdr:cNvSpPr>
      </xdr:nvSpPr>
      <xdr:spPr bwMode="auto">
        <a:xfrm>
          <a:off x="6705600" y="4295775"/>
          <a:ext cx="142875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123825</xdr:colOff>
          <xdr:row>12</xdr:row>
          <xdr:rowOff>0</xdr:rowOff>
        </xdr:to>
        <xdr:sp macro="" textlink="">
          <xdr:nvSpPr>
            <xdr:cNvPr id="11303" name="Drop Down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  <xdr:twoCellAnchor>
    <xdr:from>
      <xdr:col>5</xdr:col>
      <xdr:colOff>149225</xdr:colOff>
      <xdr:row>17</xdr:row>
      <xdr:rowOff>0</xdr:rowOff>
    </xdr:from>
    <xdr:to>
      <xdr:col>5</xdr:col>
      <xdr:colOff>305089</xdr:colOff>
      <xdr:row>17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 bwMode="auto">
        <a:xfrm>
          <a:off x="6959600" y="4476750"/>
          <a:ext cx="155864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strike="noStrike">
              <a:solidFill>
                <a:srgbClr val="FF0000"/>
              </a:solidFill>
              <a:latin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Q204"/>
  <sheetViews>
    <sheetView workbookViewId="0">
      <selection activeCell="K6" sqref="K6"/>
    </sheetView>
  </sheetViews>
  <sheetFormatPr defaultColWidth="9.140625" defaultRowHeight="12.75"/>
  <cols>
    <col min="1" max="1" width="3.85546875" style="14" customWidth="1"/>
    <col min="2" max="7" width="16.42578125" style="14" customWidth="1"/>
    <col min="8" max="8" width="16.28515625" style="14" customWidth="1"/>
    <col min="9" max="16384" width="9.140625" style="14"/>
  </cols>
  <sheetData>
    <row r="1" spans="1:17" s="2" customFormat="1" ht="38.25" customHeight="1">
      <c r="A1" s="391" t="s">
        <v>0</v>
      </c>
      <c r="B1" s="392"/>
      <c r="C1" s="392"/>
      <c r="D1" s="392"/>
      <c r="E1" s="392"/>
      <c r="F1" s="392"/>
      <c r="G1" s="392"/>
      <c r="H1" s="392"/>
      <c r="I1" s="6"/>
      <c r="J1" s="6"/>
      <c r="K1" s="6"/>
      <c r="L1" s="6"/>
      <c r="M1" s="6"/>
      <c r="N1" s="7"/>
      <c r="O1" s="7"/>
      <c r="P1" s="7"/>
      <c r="Q1" s="7"/>
    </row>
    <row r="2" spans="1:17" s="9" customFormat="1" ht="30" customHeight="1">
      <c r="A2" s="399" t="s">
        <v>1</v>
      </c>
      <c r="B2" s="400"/>
      <c r="C2" s="400"/>
      <c r="D2" s="400"/>
      <c r="E2" s="400"/>
      <c r="F2" s="400"/>
      <c r="G2" s="400"/>
      <c r="H2" s="400"/>
      <c r="I2" s="8"/>
      <c r="J2" s="8"/>
      <c r="K2" s="8"/>
      <c r="L2" s="8"/>
      <c r="M2" s="8"/>
    </row>
    <row r="3" spans="1:17" s="9" customFormat="1" ht="25.5" customHeight="1">
      <c r="A3" s="393" t="s">
        <v>2</v>
      </c>
      <c r="B3" s="395"/>
      <c r="C3" s="395"/>
      <c r="D3" s="395"/>
      <c r="E3" s="395"/>
      <c r="F3" s="395"/>
      <c r="G3" s="395"/>
      <c r="H3" s="395"/>
      <c r="I3" s="8"/>
      <c r="J3" s="8"/>
      <c r="K3" s="8"/>
      <c r="L3" s="8"/>
      <c r="M3" s="8"/>
    </row>
    <row r="4" spans="1:17" s="9" customFormat="1" ht="22.5" customHeight="1">
      <c r="A4" s="396"/>
      <c r="B4" s="397"/>
      <c r="C4" s="397"/>
      <c r="D4" s="397"/>
      <c r="E4" s="397"/>
      <c r="F4" s="397"/>
      <c r="G4" s="397"/>
      <c r="H4" s="398"/>
      <c r="I4" s="8"/>
      <c r="J4" s="8"/>
      <c r="K4" s="8"/>
      <c r="L4" s="8"/>
      <c r="M4" s="8"/>
    </row>
    <row r="5" spans="1:17" s="9" customFormat="1" ht="32.25" customHeight="1">
      <c r="A5" s="393" t="s">
        <v>3</v>
      </c>
      <c r="B5" s="395"/>
      <c r="C5" s="395"/>
      <c r="D5" s="395"/>
      <c r="E5" s="395"/>
      <c r="F5" s="395"/>
      <c r="G5" s="395"/>
      <c r="H5" s="395"/>
      <c r="I5" s="8"/>
      <c r="J5" s="8"/>
      <c r="K5" s="8"/>
      <c r="L5" s="8"/>
      <c r="M5" s="8"/>
    </row>
    <row r="6" spans="1:17" s="9" customFormat="1" ht="28.5" customHeight="1">
      <c r="A6" s="393" t="s">
        <v>4</v>
      </c>
      <c r="B6" s="395"/>
      <c r="C6" s="395"/>
      <c r="D6" s="395"/>
      <c r="E6" s="395"/>
      <c r="F6" s="395"/>
      <c r="G6" s="395"/>
      <c r="H6" s="395"/>
      <c r="I6" s="8"/>
      <c r="J6" s="8"/>
      <c r="K6" s="8"/>
      <c r="L6" s="8"/>
      <c r="M6" s="8"/>
    </row>
    <row r="7" spans="1:17" s="9" customFormat="1" ht="27" customHeight="1">
      <c r="A7" s="393" t="s">
        <v>5</v>
      </c>
      <c r="B7" s="395"/>
      <c r="C7" s="395"/>
      <c r="D7" s="395"/>
      <c r="E7" s="395"/>
      <c r="F7" s="395"/>
      <c r="G7" s="395"/>
      <c r="H7" s="395"/>
      <c r="I7" s="8"/>
      <c r="J7" s="8"/>
      <c r="K7" s="8"/>
      <c r="L7" s="8"/>
      <c r="M7" s="8"/>
    </row>
    <row r="8" spans="1:17" s="9" customFormat="1" ht="32.25" customHeight="1">
      <c r="A8" s="10" t="s">
        <v>6</v>
      </c>
      <c r="B8" s="393" t="s">
        <v>7</v>
      </c>
      <c r="C8" s="394"/>
      <c r="D8" s="394"/>
      <c r="E8" s="394"/>
      <c r="F8" s="394"/>
      <c r="G8" s="394"/>
      <c r="H8" s="394"/>
      <c r="I8" s="8"/>
      <c r="J8" s="8"/>
      <c r="K8" s="8"/>
      <c r="L8" s="8"/>
      <c r="M8" s="8"/>
    </row>
    <row r="9" spans="1:17" s="9" customFormat="1" ht="32.25" customHeight="1">
      <c r="A9" s="11" t="s">
        <v>6</v>
      </c>
      <c r="B9" s="393" t="s">
        <v>8</v>
      </c>
      <c r="C9" s="394"/>
      <c r="D9" s="394"/>
      <c r="E9" s="394"/>
      <c r="F9" s="394"/>
      <c r="G9" s="394"/>
      <c r="H9" s="394"/>
      <c r="I9" s="8"/>
      <c r="J9" s="8"/>
      <c r="K9" s="8"/>
      <c r="L9" s="8"/>
      <c r="M9" s="8"/>
    </row>
    <row r="10" spans="1:17" s="9" customFormat="1" ht="129.75" customHeight="1">
      <c r="A10" s="401" t="s">
        <v>9</v>
      </c>
      <c r="B10" s="402"/>
      <c r="C10" s="402"/>
      <c r="D10" s="402"/>
      <c r="E10" s="402"/>
      <c r="F10" s="402"/>
      <c r="G10" s="402"/>
      <c r="H10" s="403"/>
      <c r="I10" s="8"/>
      <c r="J10" s="8"/>
      <c r="K10" s="8"/>
      <c r="L10" s="8"/>
      <c r="M10" s="8"/>
    </row>
    <row r="11" spans="1:17" s="9" customFormat="1" ht="111" customHeight="1">
      <c r="A11" s="405"/>
      <c r="B11" s="406"/>
      <c r="C11" s="406"/>
      <c r="D11" s="406"/>
      <c r="E11" s="406"/>
      <c r="F11" s="406"/>
      <c r="G11" s="406"/>
      <c r="H11" s="407"/>
      <c r="I11" s="8"/>
      <c r="J11" s="8"/>
      <c r="K11" s="8"/>
      <c r="L11" s="8"/>
      <c r="M11" s="8"/>
    </row>
    <row r="12" spans="1:17" s="9" customFormat="1" ht="75" customHeight="1">
      <c r="A12" s="393"/>
      <c r="B12" s="395"/>
      <c r="C12" s="395"/>
      <c r="D12" s="395"/>
      <c r="E12" s="395"/>
      <c r="F12" s="395"/>
      <c r="G12" s="395"/>
      <c r="H12" s="395"/>
      <c r="I12" s="8"/>
      <c r="J12" s="8"/>
      <c r="K12" s="8"/>
      <c r="L12" s="8"/>
      <c r="M12" s="8"/>
    </row>
    <row r="13" spans="1:17" s="9" customFormat="1" ht="36.75" customHeight="1">
      <c r="A13" s="404"/>
      <c r="B13" s="395"/>
      <c r="C13" s="395"/>
      <c r="D13" s="395"/>
      <c r="E13" s="395"/>
      <c r="F13" s="395"/>
      <c r="G13" s="395"/>
      <c r="H13" s="395"/>
      <c r="I13" s="8"/>
      <c r="J13" s="8"/>
      <c r="K13" s="8"/>
      <c r="L13" s="8"/>
      <c r="M13" s="8"/>
    </row>
    <row r="14" spans="1:17" s="9" customFormat="1" ht="40.5" customHeight="1">
      <c r="A14" s="393"/>
      <c r="B14" s="395"/>
      <c r="C14" s="395"/>
      <c r="D14" s="395"/>
      <c r="E14" s="395"/>
      <c r="F14" s="395"/>
      <c r="G14" s="395"/>
      <c r="H14" s="395"/>
      <c r="I14" s="8"/>
      <c r="J14" s="8"/>
      <c r="K14" s="8"/>
      <c r="L14" s="8"/>
      <c r="M14" s="8"/>
    </row>
    <row r="15" spans="1:17" s="9" customFormat="1" ht="32.25" customHeight="1">
      <c r="A15" s="10"/>
      <c r="B15" s="395"/>
      <c r="C15" s="395"/>
      <c r="D15" s="395"/>
      <c r="E15" s="395"/>
      <c r="F15" s="395"/>
      <c r="G15" s="395"/>
      <c r="H15" s="395"/>
      <c r="I15" s="8"/>
      <c r="J15" s="8"/>
      <c r="K15" s="8"/>
      <c r="L15" s="8"/>
      <c r="M15" s="8"/>
    </row>
    <row r="16" spans="1:17" s="9" customFormat="1" ht="17.25" customHeight="1">
      <c r="A16" s="10"/>
      <c r="B16" s="395"/>
      <c r="C16" s="395"/>
      <c r="D16" s="395"/>
      <c r="E16" s="395"/>
      <c r="F16" s="395"/>
      <c r="G16" s="395"/>
      <c r="H16" s="395"/>
      <c r="I16" s="8"/>
      <c r="J16" s="8"/>
      <c r="K16" s="8"/>
      <c r="L16" s="8"/>
      <c r="M16" s="8"/>
    </row>
    <row r="17" spans="1:13" s="9" customFormat="1" ht="17.25" customHeight="1">
      <c r="A17" s="393"/>
      <c r="B17" s="395"/>
      <c r="C17" s="395"/>
      <c r="D17" s="395"/>
      <c r="E17" s="395"/>
      <c r="F17" s="395"/>
      <c r="G17" s="395"/>
      <c r="H17" s="395"/>
      <c r="I17" s="8"/>
      <c r="J17" s="8"/>
      <c r="K17" s="8"/>
      <c r="L17" s="8"/>
      <c r="M17" s="8"/>
    </row>
    <row r="18" spans="1:13" s="9" customFormat="1" ht="39" customHeight="1">
      <c r="A18" s="389"/>
      <c r="B18" s="390"/>
      <c r="C18" s="390"/>
      <c r="D18" s="387"/>
      <c r="E18" s="388"/>
      <c r="F18" s="388"/>
      <c r="G18" s="388"/>
      <c r="H18" s="388"/>
      <c r="I18" s="8"/>
      <c r="J18" s="8"/>
      <c r="K18" s="8"/>
      <c r="L18" s="8"/>
      <c r="M18" s="8"/>
    </row>
    <row r="19" spans="1:13" s="9" customFormat="1" ht="17.25" customHeight="1">
      <c r="A19" s="389"/>
      <c r="B19" s="390"/>
      <c r="C19" s="390"/>
      <c r="D19" s="387"/>
      <c r="E19" s="388"/>
      <c r="F19" s="388"/>
      <c r="G19" s="388"/>
      <c r="H19" s="388"/>
      <c r="I19" s="12"/>
      <c r="J19" s="8"/>
      <c r="K19" s="8"/>
      <c r="L19" s="8"/>
      <c r="M19" s="8"/>
    </row>
    <row r="20" spans="1:13" s="9" customFormat="1" ht="17.25" customHeight="1">
      <c r="A20" s="389"/>
      <c r="B20" s="390"/>
      <c r="C20" s="390"/>
      <c r="D20" s="387"/>
      <c r="E20" s="388"/>
      <c r="F20" s="388"/>
      <c r="G20" s="388"/>
      <c r="H20" s="388"/>
      <c r="I20" s="12"/>
      <c r="J20" s="8"/>
      <c r="K20" s="8"/>
      <c r="L20" s="8"/>
      <c r="M20" s="8"/>
    </row>
    <row r="21" spans="1:13" s="9" customFormat="1" ht="17.25" customHeight="1">
      <c r="A21" s="389"/>
      <c r="B21" s="390"/>
      <c r="C21" s="390"/>
      <c r="D21" s="387"/>
      <c r="E21" s="388"/>
      <c r="F21" s="388"/>
      <c r="G21" s="388"/>
      <c r="H21" s="388"/>
      <c r="I21" s="12"/>
      <c r="J21" s="8"/>
      <c r="K21" s="8"/>
      <c r="L21" s="8"/>
      <c r="M21" s="8"/>
    </row>
    <row r="22" spans="1:13" s="9" customFormat="1" ht="17.25" customHeight="1">
      <c r="A22" s="389"/>
      <c r="B22" s="390"/>
      <c r="C22" s="390"/>
      <c r="D22" s="387"/>
      <c r="E22" s="388"/>
      <c r="F22" s="388"/>
      <c r="G22" s="388"/>
      <c r="H22" s="388"/>
      <c r="I22" s="12"/>
      <c r="J22" s="8"/>
      <c r="K22" s="8"/>
      <c r="L22" s="8"/>
      <c r="M22" s="8"/>
    </row>
    <row r="23" spans="1:13" s="9" customFormat="1" ht="17.25" customHeight="1">
      <c r="A23" s="13"/>
      <c r="B23" s="13"/>
      <c r="C23" s="13"/>
      <c r="D23" s="13"/>
      <c r="E23" s="13"/>
      <c r="F23" s="13"/>
      <c r="G23" s="13"/>
      <c r="H23" s="13"/>
      <c r="I23" s="12"/>
      <c r="J23" s="8"/>
      <c r="K23" s="8"/>
      <c r="L23" s="8"/>
      <c r="M23" s="8"/>
    </row>
    <row r="24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>
      <c r="I204" s="13"/>
      <c r="J204" s="13"/>
      <c r="K204" s="13"/>
      <c r="L204" s="13"/>
      <c r="M204" s="13"/>
    </row>
  </sheetData>
  <sheetProtection algorithmName="SHA-512" hashValue="uUbP2wzMMU+eSLqjFP8QUt6FvOg2n35LW8Oo1PYbpnl3pQ0lT3YofUapCLTNWyP5ZgVLb2klfQs8lnEmDiHnfg==" saltValue="zQe2DqApQGE9NDB/HQjNcw==" spinCount="100000" sheet="1" objects="1" scenarios="1"/>
  <mergeCells count="27">
    <mergeCell ref="A14:H14"/>
    <mergeCell ref="D18:H18"/>
    <mergeCell ref="D19:H19"/>
    <mergeCell ref="A10:H10"/>
    <mergeCell ref="B15:H15"/>
    <mergeCell ref="B16:H16"/>
    <mergeCell ref="A12:H12"/>
    <mergeCell ref="A13:H13"/>
    <mergeCell ref="A17:H17"/>
    <mergeCell ref="A11:H11"/>
    <mergeCell ref="A1:H1"/>
    <mergeCell ref="B9:H9"/>
    <mergeCell ref="A3:H3"/>
    <mergeCell ref="A5:H5"/>
    <mergeCell ref="A6:H6"/>
    <mergeCell ref="B8:H8"/>
    <mergeCell ref="A4:H4"/>
    <mergeCell ref="A7:H7"/>
    <mergeCell ref="A2:H2"/>
    <mergeCell ref="D22:H22"/>
    <mergeCell ref="A21:C21"/>
    <mergeCell ref="A22:C22"/>
    <mergeCell ref="A18:C18"/>
    <mergeCell ref="A19:C19"/>
    <mergeCell ref="A20:C20"/>
    <mergeCell ref="D21:H21"/>
    <mergeCell ref="D20:H20"/>
  </mergeCells>
  <phoneticPr fontId="0" type="noConversion"/>
  <pageMargins left="0.78740157480314965" right="0.78740157480314965" top="0.78740157480314965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B1:P338"/>
  <sheetViews>
    <sheetView showGridLines="0" tabSelected="1" zoomScale="90" zoomScaleNormal="90" workbookViewId="0">
      <selection activeCell="P187" sqref="P187"/>
    </sheetView>
  </sheetViews>
  <sheetFormatPr defaultColWidth="9.140625" defaultRowHeight="16.5"/>
  <cols>
    <col min="1" max="1" width="1.5703125" style="1" customWidth="1"/>
    <col min="2" max="2" width="11.28515625" style="82" customWidth="1"/>
    <col min="3" max="3" width="67.28515625" style="3" customWidth="1"/>
    <col min="4" max="4" width="67.28515625" style="3" hidden="1" customWidth="1"/>
    <col min="5" max="5" width="22" style="3" customWidth="1"/>
    <col min="6" max="6" width="8.140625" style="4" customWidth="1"/>
    <col min="7" max="7" width="40.28515625" style="5" customWidth="1"/>
    <col min="8" max="10" width="13.7109375" style="1" customWidth="1"/>
    <col min="11" max="11" width="21.5703125" style="1" customWidth="1"/>
    <col min="12" max="12" width="14.42578125" style="1" hidden="1" customWidth="1"/>
    <col min="13" max="13" width="2" style="1" customWidth="1"/>
    <col min="14" max="14" width="9.140625" style="1"/>
    <col min="15" max="15" width="15.5703125" style="1" customWidth="1"/>
    <col min="16" max="16384" width="9.140625" style="1"/>
  </cols>
  <sheetData>
    <row r="1" spans="2:12" ht="7.5" customHeight="1" thickBot="1"/>
    <row r="2" spans="2:12" ht="46.5" customHeight="1" thickBot="1">
      <c r="B2" s="437" t="s">
        <v>10</v>
      </c>
      <c r="C2" s="438"/>
      <c r="D2" s="438"/>
      <c r="E2" s="438"/>
      <c r="F2" s="438"/>
      <c r="G2" s="438"/>
      <c r="H2" s="438"/>
      <c r="I2" s="438"/>
      <c r="J2" s="438"/>
      <c r="K2" s="439"/>
    </row>
    <row r="3" spans="2:12" ht="20.100000000000001" customHeight="1" thickBot="1">
      <c r="B3" s="83" t="s">
        <v>11</v>
      </c>
      <c r="C3" s="69"/>
      <c r="D3" s="69"/>
      <c r="E3" s="69"/>
      <c r="F3" s="70"/>
      <c r="G3" s="71"/>
      <c r="H3" s="84"/>
      <c r="I3" s="84"/>
      <c r="J3" s="84"/>
      <c r="K3" s="85"/>
    </row>
    <row r="4" spans="2:12" ht="19.5" customHeight="1" thickTop="1" thickBot="1">
      <c r="B4" s="86"/>
      <c r="C4" s="72" t="s">
        <v>12</v>
      </c>
      <c r="D4" s="72"/>
      <c r="E4" s="415"/>
      <c r="F4" s="416"/>
      <c r="G4" s="416"/>
      <c r="H4" s="417"/>
      <c r="I4" s="87"/>
      <c r="J4" s="73" t="s">
        <v>13</v>
      </c>
      <c r="K4" s="121" t="e">
        <f>NA()</f>
        <v>#N/A</v>
      </c>
    </row>
    <row r="5" spans="2:12" ht="19.5" customHeight="1" thickTop="1" thickBot="1">
      <c r="B5" s="86"/>
      <c r="C5" s="181" t="s">
        <v>14</v>
      </c>
      <c r="D5" s="181"/>
      <c r="E5" s="415"/>
      <c r="F5" s="416"/>
      <c r="G5" s="416"/>
      <c r="H5" s="417"/>
      <c r="I5" s="87"/>
      <c r="J5" s="87"/>
      <c r="K5" s="88"/>
      <c r="L5" s="89"/>
    </row>
    <row r="6" spans="2:12" ht="19.5" customHeight="1" thickTop="1" thickBot="1">
      <c r="B6" s="86"/>
      <c r="C6" s="181" t="s">
        <v>15</v>
      </c>
      <c r="D6" s="181"/>
      <c r="E6" s="415"/>
      <c r="F6" s="416"/>
      <c r="G6" s="416"/>
      <c r="H6" s="417"/>
      <c r="I6" s="73"/>
      <c r="J6" s="87"/>
      <c r="K6" s="88"/>
      <c r="L6" s="16"/>
    </row>
    <row r="7" spans="2:12" ht="19.5" customHeight="1" thickTop="1" thickBot="1">
      <c r="B7" s="86"/>
      <c r="C7" s="181" t="s">
        <v>16</v>
      </c>
      <c r="D7" s="181"/>
      <c r="E7" s="415"/>
      <c r="F7" s="416"/>
      <c r="G7" s="416"/>
      <c r="H7" s="417"/>
      <c r="I7" s="90"/>
      <c r="J7" s="87"/>
      <c r="K7" s="88"/>
      <c r="L7" s="89"/>
    </row>
    <row r="8" spans="2:12" ht="19.5" customHeight="1" thickTop="1" thickBot="1">
      <c r="B8" s="86"/>
      <c r="C8" s="181" t="s">
        <v>17</v>
      </c>
      <c r="D8" s="181"/>
      <c r="E8" s="415"/>
      <c r="F8" s="416"/>
      <c r="G8" s="416"/>
      <c r="H8" s="417"/>
      <c r="I8" s="90"/>
      <c r="J8" s="87"/>
      <c r="K8" s="88"/>
      <c r="L8" s="89"/>
    </row>
    <row r="9" spans="2:12" ht="19.5" customHeight="1" thickTop="1" thickBot="1">
      <c r="B9" s="86"/>
      <c r="C9" s="181" t="s">
        <v>18</v>
      </c>
      <c r="D9" s="181"/>
      <c r="E9" s="415"/>
      <c r="F9" s="416"/>
      <c r="G9" s="416"/>
      <c r="H9" s="417"/>
      <c r="I9" s="73"/>
      <c r="J9" s="87"/>
      <c r="K9" s="88"/>
      <c r="L9" s="91"/>
    </row>
    <row r="10" spans="2:12" ht="19.5" customHeight="1" thickTop="1" thickBot="1">
      <c r="B10" s="86"/>
      <c r="C10" s="181" t="s">
        <v>19</v>
      </c>
      <c r="D10" s="181"/>
      <c r="E10" s="426"/>
      <c r="F10" s="416"/>
      <c r="G10" s="416"/>
      <c r="H10" s="417"/>
      <c r="I10" s="87"/>
      <c r="J10" s="87"/>
      <c r="K10" s="88"/>
      <c r="L10" s="16"/>
    </row>
    <row r="11" spans="2:12" ht="20.100000000000001" customHeight="1" thickTop="1" thickBot="1">
      <c r="B11" s="86"/>
      <c r="C11" s="87"/>
      <c r="D11" s="87"/>
      <c r="E11" s="73" t="s">
        <v>20</v>
      </c>
      <c r="F11" s="123">
        <f>INDEX(KodCtvrtleti,L12)</f>
        <v>1</v>
      </c>
      <c r="G11" s="74"/>
      <c r="H11" s="87"/>
      <c r="I11" s="87"/>
      <c r="J11" s="92" t="s">
        <v>21</v>
      </c>
      <c r="K11" s="124">
        <v>0</v>
      </c>
      <c r="L11" s="16"/>
    </row>
    <row r="12" spans="2:12" ht="20.100000000000001" customHeight="1" thickTop="1" thickBot="1">
      <c r="B12" s="86"/>
      <c r="C12" s="87"/>
      <c r="D12" s="87"/>
      <c r="E12" s="75"/>
      <c r="F12" s="76"/>
      <c r="G12" s="74"/>
      <c r="H12" s="87"/>
      <c r="I12" s="87"/>
      <c r="J12" s="92" t="s">
        <v>22</v>
      </c>
      <c r="K12" s="180" t="str">
        <f>IF(L18=1," A&lt;&gt;P ! ",IF(L231=1," HV&lt;&gt;HV v pasivech ! ","Vstupy OK ! "))</f>
        <v xml:space="preserve">Vstupy OK ! </v>
      </c>
      <c r="L12" s="16">
        <v>1</v>
      </c>
    </row>
    <row r="13" spans="2:12" ht="20.100000000000001" customHeight="1" thickTop="1" thickBot="1">
      <c r="B13" s="86"/>
      <c r="C13" s="87"/>
      <c r="D13" s="87"/>
      <c r="E13" s="75"/>
      <c r="F13" s="77"/>
      <c r="G13" s="418"/>
      <c r="H13" s="418"/>
      <c r="I13" s="418"/>
      <c r="J13" s="418"/>
      <c r="K13" s="419"/>
    </row>
    <row r="14" spans="2:12" ht="20.100000000000001" customHeight="1" thickTop="1" thickBot="1">
      <c r="B14" s="86"/>
      <c r="C14" s="87"/>
      <c r="D14" s="87"/>
      <c r="E14" s="429" t="s">
        <v>23</v>
      </c>
      <c r="F14" s="429"/>
      <c r="G14" s="430"/>
      <c r="H14" s="420" t="s">
        <v>24</v>
      </c>
      <c r="I14" s="421"/>
      <c r="J14" s="422"/>
      <c r="K14" s="93" t="s">
        <v>25</v>
      </c>
      <c r="L14" s="89"/>
    </row>
    <row r="15" spans="2:12" ht="18.75" customHeight="1" thickTop="1" thickBot="1">
      <c r="B15" s="94"/>
      <c r="C15" s="95"/>
      <c r="D15" s="95"/>
      <c r="E15" s="95"/>
      <c r="F15" s="95"/>
      <c r="G15" s="95"/>
      <c r="H15" s="423"/>
      <c r="I15" s="424"/>
      <c r="J15" s="425"/>
      <c r="K15" s="96" t="s">
        <v>26</v>
      </c>
      <c r="L15" s="89"/>
    </row>
    <row r="16" spans="2:12" ht="26.25" customHeight="1">
      <c r="B16" s="427" t="s">
        <v>27</v>
      </c>
      <c r="C16" s="132" t="s">
        <v>28</v>
      </c>
      <c r="D16" s="132"/>
      <c r="E16" s="132"/>
      <c r="F16" s="427" t="s">
        <v>29</v>
      </c>
      <c r="G16" s="442" t="s">
        <v>30</v>
      </c>
      <c r="H16" s="79" t="s">
        <v>31</v>
      </c>
      <c r="I16" s="80" t="s">
        <v>31</v>
      </c>
      <c r="J16" s="81" t="s">
        <v>32</v>
      </c>
      <c r="K16" s="97"/>
      <c r="L16" s="89"/>
    </row>
    <row r="17" spans="2:12" ht="20.100000000000001" customHeight="1" thickBot="1">
      <c r="B17" s="428"/>
      <c r="C17" s="133" t="s">
        <v>33</v>
      </c>
      <c r="D17" s="134"/>
      <c r="E17" s="134"/>
      <c r="F17" s="428"/>
      <c r="G17" s="443"/>
      <c r="H17" s="125">
        <v>45291</v>
      </c>
      <c r="I17" s="125">
        <v>45657</v>
      </c>
      <c r="J17" s="78" t="str">
        <f>CONCATENATE("Q = ",F11)</f>
        <v>Q = 1</v>
      </c>
      <c r="K17" s="97"/>
      <c r="L17" s="89"/>
    </row>
    <row r="18" spans="2:12" ht="20.100000000000001" customHeight="1" thickBot="1">
      <c r="B18" s="64" t="s">
        <v>34</v>
      </c>
      <c r="C18" s="175" t="s">
        <v>35</v>
      </c>
      <c r="D18" s="175"/>
      <c r="E18" s="175"/>
      <c r="F18" s="176"/>
      <c r="G18" s="177"/>
      <c r="H18" s="178">
        <f>+H19-H102</f>
        <v>0</v>
      </c>
      <c r="I18" s="178">
        <f>+I19-I102</f>
        <v>0</v>
      </c>
      <c r="J18" s="178">
        <f>+J19-J102</f>
        <v>0</v>
      </c>
      <c r="K18" s="60"/>
      <c r="L18" s="17">
        <f>IF(H18&lt;&gt;0,1,IF(I18&lt;&gt;0,1,IF(J18&lt;&gt;0,1,0)))</f>
        <v>0</v>
      </c>
    </row>
    <row r="19" spans="2:12" ht="15" customHeight="1">
      <c r="B19" s="126"/>
      <c r="C19" s="127" t="s">
        <v>36</v>
      </c>
      <c r="D19" s="127"/>
      <c r="E19" s="128"/>
      <c r="F19" s="129" t="s">
        <v>37</v>
      </c>
      <c r="G19" s="130" t="s">
        <v>38</v>
      </c>
      <c r="H19" s="131">
        <f>H20+H21+H55+H96</f>
        <v>0</v>
      </c>
      <c r="I19" s="131">
        <f>I20+I21+I55+I96</f>
        <v>0</v>
      </c>
      <c r="J19" s="131">
        <f>J20+J21+J55+J96</f>
        <v>0</v>
      </c>
      <c r="K19" s="97"/>
    </row>
    <row r="20" spans="2:12" ht="15">
      <c r="B20" s="40" t="s">
        <v>39</v>
      </c>
      <c r="C20" s="38" t="s">
        <v>40</v>
      </c>
      <c r="D20" s="187"/>
      <c r="E20" s="31"/>
      <c r="F20" s="32" t="s">
        <v>41</v>
      </c>
      <c r="G20" s="36"/>
      <c r="H20" s="112"/>
      <c r="I20" s="112"/>
      <c r="J20" s="112"/>
      <c r="K20" s="97"/>
    </row>
    <row r="21" spans="2:12" ht="15">
      <c r="B21" s="135" t="s">
        <v>42</v>
      </c>
      <c r="C21" s="136" t="s">
        <v>43</v>
      </c>
      <c r="D21" s="136"/>
      <c r="E21" s="137"/>
      <c r="F21" s="129" t="s">
        <v>44</v>
      </c>
      <c r="G21" s="130" t="s">
        <v>45</v>
      </c>
      <c r="H21" s="138">
        <f>H22+H32+H45</f>
        <v>0</v>
      </c>
      <c r="I21" s="138">
        <f>I22+I32+I45</f>
        <v>0</v>
      </c>
      <c r="J21" s="138">
        <f>J22+J32+J45</f>
        <v>0</v>
      </c>
      <c r="K21" s="97"/>
    </row>
    <row r="22" spans="2:12" ht="15">
      <c r="B22" s="139" t="s">
        <v>46</v>
      </c>
      <c r="C22" s="136" t="s">
        <v>47</v>
      </c>
      <c r="D22" s="136"/>
      <c r="E22" s="137"/>
      <c r="F22" s="129" t="s">
        <v>48</v>
      </c>
      <c r="G22" s="130" t="s">
        <v>49</v>
      </c>
      <c r="H22" s="138">
        <f>H23+H24+H27+H28+H29</f>
        <v>0</v>
      </c>
      <c r="I22" s="138">
        <f>I23+I24+I27+I28+I29</f>
        <v>0</v>
      </c>
      <c r="J22" s="138">
        <f>J23+J24+J27+J28+J29</f>
        <v>0</v>
      </c>
      <c r="K22" s="97"/>
    </row>
    <row r="23" spans="2:12" ht="15">
      <c r="B23" s="65" t="s">
        <v>50</v>
      </c>
      <c r="C23" s="53" t="s">
        <v>51</v>
      </c>
      <c r="D23" s="53"/>
      <c r="E23" s="31"/>
      <c r="F23" s="32" t="s">
        <v>52</v>
      </c>
      <c r="G23" s="36"/>
      <c r="H23" s="112"/>
      <c r="I23" s="112"/>
      <c r="J23" s="112"/>
      <c r="K23" s="97"/>
    </row>
    <row r="24" spans="2:12" ht="15">
      <c r="B24" s="140" t="s">
        <v>53</v>
      </c>
      <c r="C24" s="496" t="s">
        <v>54</v>
      </c>
      <c r="D24" s="497"/>
      <c r="E24" s="137"/>
      <c r="F24" s="129" t="s">
        <v>55</v>
      </c>
      <c r="G24" s="130" t="s">
        <v>56</v>
      </c>
      <c r="H24" s="138">
        <f>H25+H26</f>
        <v>0</v>
      </c>
      <c r="I24" s="138">
        <f>I25+I26</f>
        <v>0</v>
      </c>
      <c r="J24" s="138">
        <f>J25+J26</f>
        <v>0</v>
      </c>
      <c r="K24" s="97"/>
    </row>
    <row r="25" spans="2:12" ht="15">
      <c r="B25" s="39" t="s">
        <v>57</v>
      </c>
      <c r="C25" s="54" t="s">
        <v>58</v>
      </c>
      <c r="D25" s="54"/>
      <c r="E25" s="31"/>
      <c r="F25" s="32" t="s">
        <v>59</v>
      </c>
      <c r="G25" s="36"/>
      <c r="H25" s="112"/>
      <c r="I25" s="112"/>
      <c r="J25" s="112"/>
      <c r="K25" s="97"/>
    </row>
    <row r="26" spans="2:12" ht="15">
      <c r="B26" s="39" t="s">
        <v>60</v>
      </c>
      <c r="C26" s="54" t="s">
        <v>61</v>
      </c>
      <c r="D26" s="54"/>
      <c r="E26" s="31"/>
      <c r="F26" s="32" t="s">
        <v>62</v>
      </c>
      <c r="G26" s="36"/>
      <c r="H26" s="112"/>
      <c r="I26" s="112"/>
      <c r="J26" s="112"/>
      <c r="K26" s="97"/>
    </row>
    <row r="27" spans="2:12" ht="15">
      <c r="B27" s="39" t="s">
        <v>63</v>
      </c>
      <c r="C27" s="498" t="s">
        <v>64</v>
      </c>
      <c r="D27" s="498"/>
      <c r="E27" s="31"/>
      <c r="F27" s="32" t="s">
        <v>65</v>
      </c>
      <c r="G27" s="36"/>
      <c r="H27" s="112"/>
      <c r="I27" s="112"/>
      <c r="J27" s="112"/>
      <c r="K27" s="97"/>
    </row>
    <row r="28" spans="2:12" ht="15">
      <c r="B28" s="39" t="s">
        <v>66</v>
      </c>
      <c r="C28" s="54" t="s">
        <v>67</v>
      </c>
      <c r="D28" s="54"/>
      <c r="E28" s="31"/>
      <c r="F28" s="32" t="s">
        <v>68</v>
      </c>
      <c r="G28" s="36"/>
      <c r="H28" s="112"/>
      <c r="I28" s="112"/>
      <c r="J28" s="112"/>
      <c r="K28" s="97"/>
    </row>
    <row r="29" spans="2:12" ht="15">
      <c r="B29" s="140" t="s">
        <v>69</v>
      </c>
      <c r="C29" s="499" t="s">
        <v>70</v>
      </c>
      <c r="D29" s="499"/>
      <c r="E29" s="137"/>
      <c r="F29" s="129" t="s">
        <v>71</v>
      </c>
      <c r="G29" s="130" t="s">
        <v>72</v>
      </c>
      <c r="H29" s="138">
        <f>H30+H31</f>
        <v>0</v>
      </c>
      <c r="I29" s="138">
        <f>I30+I31</f>
        <v>0</v>
      </c>
      <c r="J29" s="138">
        <f>J30+J31</f>
        <v>0</v>
      </c>
      <c r="K29" s="97"/>
    </row>
    <row r="30" spans="2:12" ht="15">
      <c r="B30" s="39" t="s">
        <v>73</v>
      </c>
      <c r="C30" s="53" t="s">
        <v>74</v>
      </c>
      <c r="D30" s="53"/>
      <c r="E30" s="31"/>
      <c r="F30" s="32" t="s">
        <v>75</v>
      </c>
      <c r="G30" s="36"/>
      <c r="H30" s="112"/>
      <c r="I30" s="112"/>
      <c r="J30" s="112"/>
      <c r="K30" s="97"/>
    </row>
    <row r="31" spans="2:12" ht="15">
      <c r="B31" s="39" t="s">
        <v>76</v>
      </c>
      <c r="C31" s="53" t="s">
        <v>77</v>
      </c>
      <c r="D31" s="53"/>
      <c r="E31" s="31"/>
      <c r="F31" s="32" t="s">
        <v>78</v>
      </c>
      <c r="G31" s="36"/>
      <c r="H31" s="112"/>
      <c r="I31" s="112"/>
      <c r="J31" s="112"/>
      <c r="K31" s="97"/>
    </row>
    <row r="32" spans="2:12" ht="15" customHeight="1">
      <c r="B32" s="140" t="s">
        <v>79</v>
      </c>
      <c r="C32" s="136" t="s">
        <v>80</v>
      </c>
      <c r="D32" s="136"/>
      <c r="E32" s="137"/>
      <c r="F32" s="129" t="s">
        <v>81</v>
      </c>
      <c r="G32" s="130" t="s">
        <v>82</v>
      </c>
      <c r="H32" s="138">
        <f>H33+H36+H37+H38+H42</f>
        <v>0</v>
      </c>
      <c r="I32" s="138">
        <f>I33+I36+I37+I38+I42</f>
        <v>0</v>
      </c>
      <c r="J32" s="138">
        <f>J33+J36+J37+J38+J42</f>
        <v>0</v>
      </c>
      <c r="K32" s="97"/>
    </row>
    <row r="33" spans="2:11" ht="15" customHeight="1">
      <c r="B33" s="140" t="s">
        <v>83</v>
      </c>
      <c r="C33" s="496" t="s">
        <v>84</v>
      </c>
      <c r="D33" s="497"/>
      <c r="E33" s="137"/>
      <c r="F33" s="129" t="s">
        <v>85</v>
      </c>
      <c r="G33" s="130" t="s">
        <v>86</v>
      </c>
      <c r="H33" s="138">
        <f>H34+H35</f>
        <v>0</v>
      </c>
      <c r="I33" s="138">
        <f>I34+I35</f>
        <v>0</v>
      </c>
      <c r="J33" s="138">
        <f>J34+J35</f>
        <v>0</v>
      </c>
      <c r="K33" s="97"/>
    </row>
    <row r="34" spans="2:11" ht="15">
      <c r="B34" s="39" t="s">
        <v>87</v>
      </c>
      <c r="C34" s="53" t="s">
        <v>88</v>
      </c>
      <c r="D34" s="53"/>
      <c r="E34" s="31"/>
      <c r="F34" s="32" t="s">
        <v>89</v>
      </c>
      <c r="G34" s="36"/>
      <c r="H34" s="112"/>
      <c r="I34" s="112"/>
      <c r="J34" s="112"/>
      <c r="K34" s="97"/>
    </row>
    <row r="35" spans="2:11" ht="15">
      <c r="B35" s="39" t="s">
        <v>90</v>
      </c>
      <c r="C35" s="53" t="s">
        <v>91</v>
      </c>
      <c r="D35" s="53"/>
      <c r="E35" s="31"/>
      <c r="F35" s="32" t="s">
        <v>92</v>
      </c>
      <c r="G35" s="36"/>
      <c r="H35" s="112"/>
      <c r="I35" s="112"/>
      <c r="J35" s="112"/>
      <c r="K35" s="97"/>
    </row>
    <row r="36" spans="2:11" ht="15">
      <c r="B36" s="39" t="s">
        <v>93</v>
      </c>
      <c r="C36" s="54" t="s">
        <v>94</v>
      </c>
      <c r="D36" s="54"/>
      <c r="E36" s="31"/>
      <c r="F36" s="32" t="s">
        <v>95</v>
      </c>
      <c r="G36" s="36"/>
      <c r="H36" s="112"/>
      <c r="I36" s="112"/>
      <c r="J36" s="112"/>
      <c r="K36" s="97"/>
    </row>
    <row r="37" spans="2:11" ht="15">
      <c r="B37" s="39" t="s">
        <v>96</v>
      </c>
      <c r="C37" s="54" t="s">
        <v>97</v>
      </c>
      <c r="D37" s="54"/>
      <c r="E37" s="31"/>
      <c r="F37" s="32" t="s">
        <v>98</v>
      </c>
      <c r="G37" s="36"/>
      <c r="H37" s="112"/>
      <c r="I37" s="112"/>
      <c r="J37" s="112"/>
      <c r="K37" s="97"/>
    </row>
    <row r="38" spans="2:11" ht="15">
      <c r="B38" s="140" t="s">
        <v>99</v>
      </c>
      <c r="C38" s="496" t="s">
        <v>100</v>
      </c>
      <c r="D38" s="497"/>
      <c r="E38" s="137"/>
      <c r="F38" s="129" t="s">
        <v>101</v>
      </c>
      <c r="G38" s="130" t="s">
        <v>102</v>
      </c>
      <c r="H38" s="138">
        <f>H39+H40+H41</f>
        <v>0</v>
      </c>
      <c r="I38" s="138">
        <f>I39+I40+I41</f>
        <v>0</v>
      </c>
      <c r="J38" s="138">
        <f>J39+J40+J41</f>
        <v>0</v>
      </c>
      <c r="K38" s="97"/>
    </row>
    <row r="39" spans="2:11" ht="15">
      <c r="B39" s="39" t="s">
        <v>103</v>
      </c>
      <c r="C39" s="54" t="s">
        <v>104</v>
      </c>
      <c r="D39" s="54"/>
      <c r="E39" s="31"/>
      <c r="F39" s="32" t="s">
        <v>105</v>
      </c>
      <c r="G39" s="36"/>
      <c r="H39" s="112"/>
      <c r="I39" s="112"/>
      <c r="J39" s="112"/>
      <c r="K39" s="97"/>
    </row>
    <row r="40" spans="2:11" ht="15">
      <c r="B40" s="39" t="s">
        <v>106</v>
      </c>
      <c r="C40" s="54" t="s">
        <v>107</v>
      </c>
      <c r="D40" s="54"/>
      <c r="E40" s="31"/>
      <c r="F40" s="32" t="s">
        <v>108</v>
      </c>
      <c r="G40" s="36"/>
      <c r="H40" s="112"/>
      <c r="I40" s="112"/>
      <c r="J40" s="112"/>
      <c r="K40" s="97"/>
    </row>
    <row r="41" spans="2:11" ht="15">
      <c r="B41" s="39" t="s">
        <v>109</v>
      </c>
      <c r="C41" s="54" t="s">
        <v>110</v>
      </c>
      <c r="D41" s="54"/>
      <c r="E41" s="31"/>
      <c r="F41" s="32" t="s">
        <v>111</v>
      </c>
      <c r="G41" s="36"/>
      <c r="H41" s="112"/>
      <c r="I41" s="112"/>
      <c r="J41" s="112"/>
      <c r="K41" s="97"/>
    </row>
    <row r="42" spans="2:11" ht="15">
      <c r="B42" s="140" t="s">
        <v>112</v>
      </c>
      <c r="C42" s="496" t="s">
        <v>113</v>
      </c>
      <c r="D42" s="497"/>
      <c r="E42" s="137"/>
      <c r="F42" s="129" t="s">
        <v>114</v>
      </c>
      <c r="G42" s="130" t="s">
        <v>115</v>
      </c>
      <c r="H42" s="138">
        <f>H43+H44</f>
        <v>0</v>
      </c>
      <c r="I42" s="138">
        <f>I43+I44</f>
        <v>0</v>
      </c>
      <c r="J42" s="138">
        <f>J43+J44</f>
        <v>0</v>
      </c>
      <c r="K42" s="97"/>
    </row>
    <row r="43" spans="2:11" ht="15">
      <c r="B43" s="39" t="s">
        <v>116</v>
      </c>
      <c r="C43" s="54" t="s">
        <v>117</v>
      </c>
      <c r="D43" s="54"/>
      <c r="E43" s="31"/>
      <c r="F43" s="32" t="s">
        <v>118</v>
      </c>
      <c r="G43" s="36"/>
      <c r="H43" s="112"/>
      <c r="I43" s="112"/>
      <c r="J43" s="112"/>
      <c r="K43" s="97"/>
    </row>
    <row r="44" spans="2:11" ht="15">
      <c r="B44" s="39" t="s">
        <v>119</v>
      </c>
      <c r="C44" s="54" t="s">
        <v>120</v>
      </c>
      <c r="D44" s="54"/>
      <c r="E44" s="31"/>
      <c r="F44" s="32" t="s">
        <v>121</v>
      </c>
      <c r="G44" s="36"/>
      <c r="H44" s="112"/>
      <c r="I44" s="112"/>
      <c r="J44" s="112"/>
      <c r="K44" s="97"/>
    </row>
    <row r="45" spans="2:11" ht="15">
      <c r="B45" s="140" t="s">
        <v>122</v>
      </c>
      <c r="C45" s="136" t="s">
        <v>123</v>
      </c>
      <c r="D45" s="136"/>
      <c r="E45" s="137"/>
      <c r="F45" s="129" t="s">
        <v>124</v>
      </c>
      <c r="G45" s="130" t="s">
        <v>125</v>
      </c>
      <c r="H45" s="141">
        <f>SUM(H46:H52)</f>
        <v>0</v>
      </c>
      <c r="I45" s="141">
        <f>SUM(I46:I52)</f>
        <v>0</v>
      </c>
      <c r="J45" s="141">
        <f>SUM(J46:J52)</f>
        <v>0</v>
      </c>
      <c r="K45" s="97"/>
    </row>
    <row r="46" spans="2:11" ht="15">
      <c r="B46" s="39" t="s">
        <v>126</v>
      </c>
      <c r="C46" s="54" t="s">
        <v>127</v>
      </c>
      <c r="D46" s="54"/>
      <c r="E46" s="37"/>
      <c r="F46" s="32" t="s">
        <v>128</v>
      </c>
      <c r="G46" s="36"/>
      <c r="H46" s="112"/>
      <c r="I46" s="112"/>
      <c r="J46" s="112"/>
      <c r="K46" s="97"/>
    </row>
    <row r="47" spans="2:11" ht="15">
      <c r="B47" s="39" t="s">
        <v>129</v>
      </c>
      <c r="C47" s="54" t="s">
        <v>130</v>
      </c>
      <c r="D47" s="54"/>
      <c r="E47" s="37"/>
      <c r="F47" s="32" t="s">
        <v>131</v>
      </c>
      <c r="G47" s="36"/>
      <c r="H47" s="112"/>
      <c r="I47" s="112"/>
      <c r="J47" s="112"/>
      <c r="K47" s="97"/>
    </row>
    <row r="48" spans="2:11" ht="15">
      <c r="B48" s="39" t="s">
        <v>132</v>
      </c>
      <c r="C48" s="54" t="s">
        <v>133</v>
      </c>
      <c r="D48" s="54"/>
      <c r="E48" s="37"/>
      <c r="F48" s="32" t="s">
        <v>134</v>
      </c>
      <c r="G48" s="36"/>
      <c r="H48" s="112"/>
      <c r="I48" s="112"/>
      <c r="J48" s="112"/>
      <c r="K48" s="97"/>
    </row>
    <row r="49" spans="2:11" ht="15">
      <c r="B49" s="39" t="s">
        <v>135</v>
      </c>
      <c r="C49" s="54" t="s">
        <v>136</v>
      </c>
      <c r="D49" s="54"/>
      <c r="E49" s="37"/>
      <c r="F49" s="32" t="s">
        <v>137</v>
      </c>
      <c r="G49" s="36"/>
      <c r="H49" s="112"/>
      <c r="I49" s="112"/>
      <c r="J49" s="112"/>
      <c r="K49" s="97"/>
    </row>
    <row r="50" spans="2:11" ht="15">
      <c r="B50" s="39" t="s">
        <v>138</v>
      </c>
      <c r="C50" s="54" t="s">
        <v>139</v>
      </c>
      <c r="D50" s="54"/>
      <c r="E50" s="37"/>
      <c r="F50" s="32" t="s">
        <v>140</v>
      </c>
      <c r="G50" s="36"/>
      <c r="H50" s="112"/>
      <c r="I50" s="112"/>
      <c r="J50" s="112"/>
      <c r="K50" s="97"/>
    </row>
    <row r="51" spans="2:11" ht="15">
      <c r="B51" s="39" t="s">
        <v>141</v>
      </c>
      <c r="C51" s="55" t="s">
        <v>142</v>
      </c>
      <c r="D51" s="55"/>
      <c r="E51" s="37"/>
      <c r="F51" s="32" t="s">
        <v>143</v>
      </c>
      <c r="G51" s="36"/>
      <c r="H51" s="112"/>
      <c r="I51" s="112"/>
      <c r="J51" s="112"/>
      <c r="K51" s="97"/>
    </row>
    <row r="52" spans="2:11" ht="15">
      <c r="B52" s="140" t="s">
        <v>144</v>
      </c>
      <c r="C52" s="142" t="s">
        <v>145</v>
      </c>
      <c r="D52" s="142"/>
      <c r="E52" s="137"/>
      <c r="F52" s="129" t="s">
        <v>146</v>
      </c>
      <c r="G52" s="130" t="s">
        <v>147</v>
      </c>
      <c r="H52" s="138">
        <f>H53+H54</f>
        <v>0</v>
      </c>
      <c r="I52" s="138">
        <f>I53+I54</f>
        <v>0</v>
      </c>
      <c r="J52" s="138">
        <f>J53+J54</f>
        <v>0</v>
      </c>
      <c r="K52" s="97"/>
    </row>
    <row r="53" spans="2:11" ht="15">
      <c r="B53" s="39" t="s">
        <v>148</v>
      </c>
      <c r="C53" s="56" t="s">
        <v>149</v>
      </c>
      <c r="D53" s="56"/>
      <c r="E53" s="37"/>
      <c r="F53" s="32" t="s">
        <v>150</v>
      </c>
      <c r="G53" s="36"/>
      <c r="H53" s="112"/>
      <c r="I53" s="112"/>
      <c r="J53" s="112"/>
      <c r="K53" s="97"/>
    </row>
    <row r="54" spans="2:11" ht="15">
      <c r="B54" s="39" t="s">
        <v>151</v>
      </c>
      <c r="C54" s="56" t="s">
        <v>152</v>
      </c>
      <c r="D54" s="56"/>
      <c r="E54" s="37"/>
      <c r="F54" s="32" t="s">
        <v>153</v>
      </c>
      <c r="G54" s="36"/>
      <c r="H54" s="112"/>
      <c r="I54" s="112"/>
      <c r="J54" s="112"/>
      <c r="K54" s="97"/>
    </row>
    <row r="55" spans="2:11" ht="15">
      <c r="B55" s="143" t="s">
        <v>154</v>
      </c>
      <c r="C55" s="136" t="s">
        <v>155</v>
      </c>
      <c r="D55" s="136"/>
      <c r="E55" s="137"/>
      <c r="F55" s="129" t="s">
        <v>156</v>
      </c>
      <c r="G55" s="130" t="s">
        <v>157</v>
      </c>
      <c r="H55" s="141">
        <f>H56+H64+H90+H93</f>
        <v>0</v>
      </c>
      <c r="I55" s="141">
        <f>I56+I64+I90+I93</f>
        <v>0</v>
      </c>
      <c r="J55" s="141">
        <f>J56+J64+J90+J93</f>
        <v>0</v>
      </c>
      <c r="K55" s="97"/>
    </row>
    <row r="56" spans="2:11" ht="15">
      <c r="B56" s="140" t="s">
        <v>158</v>
      </c>
      <c r="C56" s="136" t="s">
        <v>159</v>
      </c>
      <c r="D56" s="136"/>
      <c r="E56" s="137"/>
      <c r="F56" s="129" t="s">
        <v>160</v>
      </c>
      <c r="G56" s="130" t="s">
        <v>161</v>
      </c>
      <c r="H56" s="141">
        <f>H57+H58+H59+H62+H63</f>
        <v>0</v>
      </c>
      <c r="I56" s="141">
        <f>I57+I58+I59+I62+I63</f>
        <v>0</v>
      </c>
      <c r="J56" s="141">
        <f>J57+J58+J59+J62+J63</f>
        <v>0</v>
      </c>
      <c r="K56" s="97"/>
    </row>
    <row r="57" spans="2:11" ht="15">
      <c r="B57" s="39" t="s">
        <v>162</v>
      </c>
      <c r="C57" s="53" t="s">
        <v>163</v>
      </c>
      <c r="D57" s="53"/>
      <c r="E57" s="31"/>
      <c r="F57" s="32" t="s">
        <v>164</v>
      </c>
      <c r="G57" s="36"/>
      <c r="H57" s="112"/>
      <c r="I57" s="112"/>
      <c r="J57" s="112"/>
      <c r="K57" s="97"/>
    </row>
    <row r="58" spans="2:11" ht="15">
      <c r="B58" s="39" t="s">
        <v>165</v>
      </c>
      <c r="C58" s="498" t="s">
        <v>166</v>
      </c>
      <c r="D58" s="498"/>
      <c r="E58" s="31"/>
      <c r="F58" s="32" t="s">
        <v>167</v>
      </c>
      <c r="G58" s="36"/>
      <c r="H58" s="112"/>
      <c r="I58" s="112"/>
      <c r="J58" s="112"/>
      <c r="K58" s="97"/>
    </row>
    <row r="59" spans="2:11" ht="15">
      <c r="B59" s="140" t="s">
        <v>168</v>
      </c>
      <c r="C59" s="496" t="s">
        <v>169</v>
      </c>
      <c r="D59" s="497"/>
      <c r="E59" s="137"/>
      <c r="F59" s="129" t="s">
        <v>170</v>
      </c>
      <c r="G59" s="130" t="s">
        <v>171</v>
      </c>
      <c r="H59" s="141">
        <f>H60+H61</f>
        <v>0</v>
      </c>
      <c r="I59" s="141">
        <f>I60+I61</f>
        <v>0</v>
      </c>
      <c r="J59" s="141">
        <f>J60+J61</f>
        <v>0</v>
      </c>
      <c r="K59" s="97"/>
    </row>
    <row r="60" spans="2:11" ht="15">
      <c r="B60" s="39" t="s">
        <v>172</v>
      </c>
      <c r="C60" s="54" t="s">
        <v>173</v>
      </c>
      <c r="D60" s="54"/>
      <c r="E60" s="31"/>
      <c r="F60" s="32" t="s">
        <v>174</v>
      </c>
      <c r="G60" s="36"/>
      <c r="H60" s="112"/>
      <c r="I60" s="112"/>
      <c r="J60" s="112"/>
      <c r="K60" s="97"/>
    </row>
    <row r="61" spans="2:11" ht="15">
      <c r="B61" s="39" t="s">
        <v>175</v>
      </c>
      <c r="C61" s="54" t="s">
        <v>176</v>
      </c>
      <c r="D61" s="54"/>
      <c r="E61" s="31"/>
      <c r="F61" s="32" t="s">
        <v>177</v>
      </c>
      <c r="G61" s="36"/>
      <c r="H61" s="112"/>
      <c r="I61" s="112"/>
      <c r="J61" s="112"/>
      <c r="K61" s="97"/>
    </row>
    <row r="62" spans="2:11" ht="15">
      <c r="B62" s="39" t="s">
        <v>178</v>
      </c>
      <c r="C62" s="54" t="s">
        <v>179</v>
      </c>
      <c r="D62" s="54"/>
      <c r="E62" s="31"/>
      <c r="F62" s="32" t="s">
        <v>180</v>
      </c>
      <c r="G62" s="36"/>
      <c r="H62" s="112"/>
      <c r="I62" s="112"/>
      <c r="J62" s="112"/>
      <c r="K62" s="97"/>
    </row>
    <row r="63" spans="2:11" ht="15">
      <c r="B63" s="39" t="s">
        <v>181</v>
      </c>
      <c r="C63" s="53" t="s">
        <v>182</v>
      </c>
      <c r="D63" s="53"/>
      <c r="E63" s="31"/>
      <c r="F63" s="32" t="s">
        <v>183</v>
      </c>
      <c r="G63" s="36"/>
      <c r="H63" s="112"/>
      <c r="I63" s="112"/>
      <c r="J63" s="112"/>
      <c r="K63" s="97"/>
    </row>
    <row r="64" spans="2:11" ht="15">
      <c r="B64" s="144" t="s">
        <v>184</v>
      </c>
      <c r="C64" s="145" t="s">
        <v>185</v>
      </c>
      <c r="D64" s="145"/>
      <c r="E64" s="137"/>
      <c r="F64" s="129" t="s">
        <v>186</v>
      </c>
      <c r="G64" s="130" t="s">
        <v>187</v>
      </c>
      <c r="H64" s="141">
        <f>H65+H75+H86</f>
        <v>0</v>
      </c>
      <c r="I64" s="141">
        <f>I65+I75+I86</f>
        <v>0</v>
      </c>
      <c r="J64" s="141">
        <f>J65+J75+J86</f>
        <v>0</v>
      </c>
      <c r="K64" s="97"/>
    </row>
    <row r="65" spans="2:11" ht="15">
      <c r="B65" s="144" t="s">
        <v>188</v>
      </c>
      <c r="C65" s="136" t="s">
        <v>189</v>
      </c>
      <c r="D65" s="136"/>
      <c r="E65" s="137"/>
      <c r="F65" s="129" t="s">
        <v>190</v>
      </c>
      <c r="G65" s="130" t="s">
        <v>191</v>
      </c>
      <c r="H65" s="141">
        <f>H66+H67+H68+H69+H70</f>
        <v>0</v>
      </c>
      <c r="I65" s="141">
        <f>I66+I67+I68+I69+I70</f>
        <v>0</v>
      </c>
      <c r="J65" s="141">
        <f>J66+J67+J68+J69+J70</f>
        <v>0</v>
      </c>
      <c r="K65" s="97"/>
    </row>
    <row r="66" spans="2:11" ht="15">
      <c r="B66" s="39" t="s">
        <v>192</v>
      </c>
      <c r="C66" s="53" t="s">
        <v>193</v>
      </c>
      <c r="D66" s="53"/>
      <c r="E66" s="31"/>
      <c r="F66" s="32" t="s">
        <v>194</v>
      </c>
      <c r="G66" s="36"/>
      <c r="H66" s="112"/>
      <c r="I66" s="112"/>
      <c r="J66" s="112"/>
      <c r="K66" s="97"/>
    </row>
    <row r="67" spans="2:11" ht="15">
      <c r="B67" s="39" t="s">
        <v>195</v>
      </c>
      <c r="C67" s="498" t="s">
        <v>196</v>
      </c>
      <c r="D67" s="498"/>
      <c r="E67" s="31"/>
      <c r="F67" s="32" t="s">
        <v>197</v>
      </c>
      <c r="G67" s="36"/>
      <c r="H67" s="112"/>
      <c r="I67" s="112"/>
      <c r="J67" s="112"/>
      <c r="K67" s="97"/>
    </row>
    <row r="68" spans="2:11" ht="15">
      <c r="B68" s="39" t="s">
        <v>198</v>
      </c>
      <c r="C68" s="498" t="s">
        <v>199</v>
      </c>
      <c r="D68" s="498"/>
      <c r="E68" s="31"/>
      <c r="F68" s="32" t="s">
        <v>200</v>
      </c>
      <c r="G68" s="36"/>
      <c r="H68" s="112"/>
      <c r="I68" s="112"/>
      <c r="J68" s="112"/>
      <c r="K68" s="97"/>
    </row>
    <row r="69" spans="2:11" ht="15">
      <c r="B69" s="39" t="s">
        <v>201</v>
      </c>
      <c r="C69" s="498" t="s">
        <v>202</v>
      </c>
      <c r="D69" s="498"/>
      <c r="E69" s="31"/>
      <c r="F69" s="32" t="s">
        <v>203</v>
      </c>
      <c r="G69" s="36"/>
      <c r="H69" s="112"/>
      <c r="I69" s="112"/>
      <c r="J69" s="112"/>
      <c r="K69" s="97"/>
    </row>
    <row r="70" spans="2:11" ht="15">
      <c r="B70" s="140" t="s">
        <v>204</v>
      </c>
      <c r="C70" s="496" t="s">
        <v>205</v>
      </c>
      <c r="D70" s="497"/>
      <c r="E70" s="137"/>
      <c r="F70" s="129" t="s">
        <v>206</v>
      </c>
      <c r="G70" s="130" t="s">
        <v>207</v>
      </c>
      <c r="H70" s="141">
        <f>H71+H72+H73+H74</f>
        <v>0</v>
      </c>
      <c r="I70" s="141">
        <f>I71+I72+I73+I74</f>
        <v>0</v>
      </c>
      <c r="J70" s="141">
        <f>J71+J72+J73+J74</f>
        <v>0</v>
      </c>
      <c r="K70" s="97"/>
    </row>
    <row r="71" spans="2:11" ht="15">
      <c r="B71" s="39" t="s">
        <v>208</v>
      </c>
      <c r="C71" s="498" t="s">
        <v>209</v>
      </c>
      <c r="D71" s="498"/>
      <c r="E71" s="31"/>
      <c r="F71" s="32" t="s">
        <v>210</v>
      </c>
      <c r="G71" s="36"/>
      <c r="H71" s="112"/>
      <c r="I71" s="112"/>
      <c r="J71" s="112"/>
      <c r="K71" s="97"/>
    </row>
    <row r="72" spans="2:11" ht="15">
      <c r="B72" s="39" t="s">
        <v>211</v>
      </c>
      <c r="C72" s="498" t="s">
        <v>212</v>
      </c>
      <c r="D72" s="498"/>
      <c r="E72" s="31"/>
      <c r="F72" s="32" t="s">
        <v>213</v>
      </c>
      <c r="G72" s="36"/>
      <c r="H72" s="112"/>
      <c r="I72" s="112"/>
      <c r="J72" s="112"/>
      <c r="K72" s="97"/>
    </row>
    <row r="73" spans="2:11" ht="15">
      <c r="B73" s="39" t="s">
        <v>214</v>
      </c>
      <c r="C73" s="498" t="s">
        <v>215</v>
      </c>
      <c r="D73" s="498"/>
      <c r="E73" s="31"/>
      <c r="F73" s="32" t="s">
        <v>216</v>
      </c>
      <c r="G73" s="36"/>
      <c r="H73" s="112"/>
      <c r="I73" s="112"/>
      <c r="J73" s="112"/>
      <c r="K73" s="97"/>
    </row>
    <row r="74" spans="2:11" ht="15">
      <c r="B74" s="39" t="s">
        <v>217</v>
      </c>
      <c r="C74" s="53" t="s">
        <v>218</v>
      </c>
      <c r="D74" s="53"/>
      <c r="E74" s="31"/>
      <c r="F74" s="32" t="s">
        <v>219</v>
      </c>
      <c r="G74" s="36"/>
      <c r="H74" s="112"/>
      <c r="I74" s="112"/>
      <c r="J74" s="112"/>
      <c r="K74" s="97"/>
    </row>
    <row r="75" spans="2:11" ht="15">
      <c r="B75" s="140" t="s">
        <v>220</v>
      </c>
      <c r="C75" s="182" t="s">
        <v>221</v>
      </c>
      <c r="D75" s="188"/>
      <c r="E75" s="137"/>
      <c r="F75" s="129" t="s">
        <v>222</v>
      </c>
      <c r="G75" s="130" t="s">
        <v>223</v>
      </c>
      <c r="H75" s="141">
        <f>H76+H77+H78+H79</f>
        <v>0</v>
      </c>
      <c r="I75" s="141">
        <f>I76+I77+I78+I79</f>
        <v>0</v>
      </c>
      <c r="J75" s="141">
        <f>J76+J77+J78+J79</f>
        <v>0</v>
      </c>
      <c r="K75" s="97"/>
    </row>
    <row r="76" spans="2:11" ht="15">
      <c r="B76" s="39" t="s">
        <v>224</v>
      </c>
      <c r="C76" s="53" t="s">
        <v>193</v>
      </c>
      <c r="D76" s="53"/>
      <c r="E76" s="31"/>
      <c r="F76" s="32" t="s">
        <v>225</v>
      </c>
      <c r="G76" s="36"/>
      <c r="H76" s="112"/>
      <c r="I76" s="112"/>
      <c r="J76" s="112"/>
      <c r="K76" s="97"/>
    </row>
    <row r="77" spans="2:11" ht="15">
      <c r="B77" s="39" t="s">
        <v>226</v>
      </c>
      <c r="C77" s="498" t="s">
        <v>196</v>
      </c>
      <c r="D77" s="498"/>
      <c r="E77" s="31"/>
      <c r="F77" s="32" t="s">
        <v>227</v>
      </c>
      <c r="G77" s="36"/>
      <c r="H77" s="112"/>
      <c r="I77" s="112"/>
      <c r="J77" s="112"/>
      <c r="K77" s="97"/>
    </row>
    <row r="78" spans="2:11" ht="15" customHeight="1">
      <c r="B78" s="39" t="s">
        <v>228</v>
      </c>
      <c r="C78" s="498" t="s">
        <v>199</v>
      </c>
      <c r="D78" s="498"/>
      <c r="E78" s="31"/>
      <c r="F78" s="32" t="s">
        <v>229</v>
      </c>
      <c r="G78" s="36"/>
      <c r="H78" s="112"/>
      <c r="I78" s="112"/>
      <c r="J78" s="112"/>
      <c r="K78" s="97"/>
    </row>
    <row r="79" spans="2:11" ht="15" customHeight="1">
      <c r="B79" s="140" t="s">
        <v>230</v>
      </c>
      <c r="C79" s="496" t="s">
        <v>205</v>
      </c>
      <c r="D79" s="497"/>
      <c r="E79" s="137"/>
      <c r="F79" s="129" t="s">
        <v>231</v>
      </c>
      <c r="G79" s="130" t="s">
        <v>232</v>
      </c>
      <c r="H79" s="141">
        <f>H80+H81+H82+H83+H84+H85</f>
        <v>0</v>
      </c>
      <c r="I79" s="141">
        <f>I80+I81+I82+I83+I84+I85</f>
        <v>0</v>
      </c>
      <c r="J79" s="141">
        <f>J80+J81+J82+J83+J84+J85</f>
        <v>0</v>
      </c>
      <c r="K79" s="97"/>
    </row>
    <row r="80" spans="2:11" ht="15">
      <c r="B80" s="39" t="s">
        <v>233</v>
      </c>
      <c r="C80" s="498" t="s">
        <v>209</v>
      </c>
      <c r="D80" s="498"/>
      <c r="E80" s="31"/>
      <c r="F80" s="32" t="s">
        <v>234</v>
      </c>
      <c r="G80" s="36"/>
      <c r="H80" s="112"/>
      <c r="I80" s="112"/>
      <c r="J80" s="112"/>
      <c r="K80" s="97"/>
    </row>
    <row r="81" spans="2:11" ht="15">
      <c r="B81" s="39" t="s">
        <v>235</v>
      </c>
      <c r="C81" s="53" t="s">
        <v>236</v>
      </c>
      <c r="D81" s="53"/>
      <c r="E81" s="31"/>
      <c r="F81" s="32" t="s">
        <v>237</v>
      </c>
      <c r="G81" s="36"/>
      <c r="H81" s="112"/>
      <c r="I81" s="112"/>
      <c r="J81" s="112"/>
      <c r="K81" s="97"/>
    </row>
    <row r="82" spans="2:11" ht="15">
      <c r="B82" s="39" t="s">
        <v>238</v>
      </c>
      <c r="C82" s="53" t="s">
        <v>239</v>
      </c>
      <c r="D82" s="53"/>
      <c r="E82" s="31"/>
      <c r="F82" s="32" t="s">
        <v>240</v>
      </c>
      <c r="G82" s="36"/>
      <c r="H82" s="112"/>
      <c r="I82" s="112"/>
      <c r="J82" s="112"/>
      <c r="K82" s="97"/>
    </row>
    <row r="83" spans="2:11" ht="15">
      <c r="B83" s="39" t="s">
        <v>241</v>
      </c>
      <c r="C83" s="498" t="s">
        <v>242</v>
      </c>
      <c r="D83" s="498"/>
      <c r="E83" s="31"/>
      <c r="F83" s="32" t="s">
        <v>243</v>
      </c>
      <c r="G83" s="36"/>
      <c r="H83" s="112"/>
      <c r="I83" s="112"/>
      <c r="J83" s="112"/>
      <c r="K83" s="97"/>
    </row>
    <row r="84" spans="2:11" ht="15">
      <c r="B84" s="39" t="s">
        <v>244</v>
      </c>
      <c r="C84" s="498" t="s">
        <v>215</v>
      </c>
      <c r="D84" s="498"/>
      <c r="E84" s="31"/>
      <c r="F84" s="32" t="s">
        <v>245</v>
      </c>
      <c r="G84" s="36"/>
      <c r="H84" s="112"/>
      <c r="I84" s="112"/>
      <c r="J84" s="112"/>
      <c r="K84" s="97"/>
    </row>
    <row r="85" spans="2:11" ht="15">
      <c r="B85" s="39" t="s">
        <v>246</v>
      </c>
      <c r="C85" s="53" t="s">
        <v>247</v>
      </c>
      <c r="D85" s="53"/>
      <c r="E85" s="31"/>
      <c r="F85" s="32" t="s">
        <v>248</v>
      </c>
      <c r="G85" s="36"/>
      <c r="H85" s="112"/>
      <c r="I85" s="112"/>
      <c r="J85" s="112"/>
      <c r="K85" s="97"/>
    </row>
    <row r="86" spans="2:11" ht="15">
      <c r="B86" s="140" t="s">
        <v>249</v>
      </c>
      <c r="C86" s="136" t="s">
        <v>250</v>
      </c>
      <c r="D86" s="136"/>
      <c r="E86" s="137"/>
      <c r="F86" s="129" t="s">
        <v>251</v>
      </c>
      <c r="G86" s="130" t="s">
        <v>252</v>
      </c>
      <c r="H86" s="141">
        <f>SUM(H87:H89)</f>
        <v>0</v>
      </c>
      <c r="I86" s="141">
        <f>SUM(I87:I89)</f>
        <v>0</v>
      </c>
      <c r="J86" s="141">
        <f>SUM(J87:J89)</f>
        <v>0</v>
      </c>
      <c r="K86" s="97"/>
    </row>
    <row r="87" spans="2:11" ht="15">
      <c r="B87" s="39" t="s">
        <v>253</v>
      </c>
      <c r="C87" s="53" t="s">
        <v>254</v>
      </c>
      <c r="D87" s="53"/>
      <c r="E87" s="31"/>
      <c r="F87" s="32" t="s">
        <v>255</v>
      </c>
      <c r="G87" s="36"/>
      <c r="H87" s="112"/>
      <c r="I87" s="112"/>
      <c r="J87" s="112"/>
      <c r="K87" s="97"/>
    </row>
    <row r="88" spans="2:11" ht="15">
      <c r="B88" s="39" t="s">
        <v>256</v>
      </c>
      <c r="C88" s="498" t="s">
        <v>257</v>
      </c>
      <c r="D88" s="498"/>
      <c r="E88" s="31"/>
      <c r="F88" s="32" t="s">
        <v>258</v>
      </c>
      <c r="G88" s="36"/>
      <c r="H88" s="112"/>
      <c r="I88" s="112"/>
      <c r="J88" s="112"/>
      <c r="K88" s="97"/>
    </row>
    <row r="89" spans="2:11" ht="15">
      <c r="B89" s="39" t="s">
        <v>259</v>
      </c>
      <c r="C89" s="498" t="s">
        <v>260</v>
      </c>
      <c r="D89" s="498"/>
      <c r="E89" s="31"/>
      <c r="F89" s="32" t="s">
        <v>261</v>
      </c>
      <c r="G89" s="36"/>
      <c r="H89" s="112"/>
      <c r="I89" s="112"/>
      <c r="J89" s="112"/>
      <c r="K89" s="97"/>
    </row>
    <row r="90" spans="2:11" ht="15">
      <c r="B90" s="144" t="s">
        <v>262</v>
      </c>
      <c r="C90" s="145" t="s">
        <v>263</v>
      </c>
      <c r="D90" s="145"/>
      <c r="E90" s="137"/>
      <c r="F90" s="129" t="s">
        <v>264</v>
      </c>
      <c r="G90" s="130" t="s">
        <v>265</v>
      </c>
      <c r="H90" s="141">
        <f>H91+H92</f>
        <v>0</v>
      </c>
      <c r="I90" s="141">
        <f>I91+I92</f>
        <v>0</v>
      </c>
      <c r="J90" s="141">
        <f>J91+J92</f>
        <v>0</v>
      </c>
      <c r="K90" s="97"/>
    </row>
    <row r="91" spans="2:11" ht="15">
      <c r="B91" s="39" t="s">
        <v>266</v>
      </c>
      <c r="C91" s="54" t="s">
        <v>127</v>
      </c>
      <c r="D91" s="54"/>
      <c r="E91" s="31"/>
      <c r="F91" s="32" t="s">
        <v>267</v>
      </c>
      <c r="G91" s="36"/>
      <c r="H91" s="112"/>
      <c r="I91" s="112"/>
      <c r="J91" s="112"/>
      <c r="K91" s="97"/>
    </row>
    <row r="92" spans="2:11" ht="15">
      <c r="B92" s="39" t="s">
        <v>268</v>
      </c>
      <c r="C92" s="54" t="s">
        <v>269</v>
      </c>
      <c r="D92" s="54"/>
      <c r="E92" s="31"/>
      <c r="F92" s="32" t="s">
        <v>270</v>
      </c>
      <c r="G92" s="36"/>
      <c r="H92" s="112"/>
      <c r="I92" s="112"/>
      <c r="J92" s="112"/>
      <c r="K92" s="97"/>
    </row>
    <row r="93" spans="2:11" ht="15">
      <c r="B93" s="144" t="s">
        <v>271</v>
      </c>
      <c r="C93" s="145" t="s">
        <v>272</v>
      </c>
      <c r="D93" s="145"/>
      <c r="E93" s="137"/>
      <c r="F93" s="129" t="s">
        <v>273</v>
      </c>
      <c r="G93" s="130" t="s">
        <v>274</v>
      </c>
      <c r="H93" s="141">
        <f>H94+H95</f>
        <v>0</v>
      </c>
      <c r="I93" s="141">
        <f>I94+I95</f>
        <v>0</v>
      </c>
      <c r="J93" s="141">
        <f>J94+J95</f>
        <v>0</v>
      </c>
      <c r="K93" s="97"/>
    </row>
    <row r="94" spans="2:11" ht="15">
      <c r="B94" s="39" t="s">
        <v>275</v>
      </c>
      <c r="C94" s="54" t="s">
        <v>276</v>
      </c>
      <c r="D94" s="54"/>
      <c r="E94" s="31"/>
      <c r="F94" s="32" t="s">
        <v>277</v>
      </c>
      <c r="G94" s="36"/>
      <c r="H94" s="112"/>
      <c r="I94" s="112"/>
      <c r="J94" s="112"/>
      <c r="K94" s="97"/>
    </row>
    <row r="95" spans="2:11" ht="15">
      <c r="B95" s="39" t="s">
        <v>278</v>
      </c>
      <c r="C95" s="54" t="s">
        <v>279</v>
      </c>
      <c r="D95" s="54"/>
      <c r="E95" s="31"/>
      <c r="F95" s="32" t="s">
        <v>280</v>
      </c>
      <c r="G95" s="36"/>
      <c r="H95" s="112"/>
      <c r="I95" s="112"/>
      <c r="J95" s="112"/>
      <c r="K95" s="97"/>
    </row>
    <row r="96" spans="2:11" ht="15">
      <c r="B96" s="143" t="s">
        <v>281</v>
      </c>
      <c r="C96" s="136" t="s">
        <v>250</v>
      </c>
      <c r="D96" s="136"/>
      <c r="E96" s="137"/>
      <c r="F96" s="129" t="s">
        <v>282</v>
      </c>
      <c r="G96" s="130" t="s">
        <v>283</v>
      </c>
      <c r="H96" s="141">
        <f>SUM(H97:H99)</f>
        <v>0</v>
      </c>
      <c r="I96" s="141">
        <f>SUM(I97:I99)</f>
        <v>0</v>
      </c>
      <c r="J96" s="141">
        <f>SUM(J97:J99)</f>
        <v>0</v>
      </c>
      <c r="K96" s="97"/>
    </row>
    <row r="97" spans="2:11" ht="15">
      <c r="B97" s="39" t="s">
        <v>284</v>
      </c>
      <c r="C97" s="53" t="s">
        <v>254</v>
      </c>
      <c r="D97" s="53"/>
      <c r="E97" s="31"/>
      <c r="F97" s="32" t="s">
        <v>285</v>
      </c>
      <c r="G97" s="36"/>
      <c r="H97" s="112"/>
      <c r="I97" s="112"/>
      <c r="J97" s="112"/>
      <c r="K97" s="97"/>
    </row>
    <row r="98" spans="2:11" ht="15">
      <c r="B98" s="39" t="s">
        <v>286</v>
      </c>
      <c r="C98" s="498" t="s">
        <v>257</v>
      </c>
      <c r="D98" s="498"/>
      <c r="E98" s="31"/>
      <c r="F98" s="32" t="s">
        <v>287</v>
      </c>
      <c r="G98" s="36"/>
      <c r="H98" s="112"/>
      <c r="I98" s="112"/>
      <c r="J98" s="112"/>
      <c r="K98" s="97"/>
    </row>
    <row r="99" spans="2:11" ht="15.75" thickBot="1">
      <c r="B99" s="45" t="s">
        <v>288</v>
      </c>
      <c r="C99" s="498" t="s">
        <v>260</v>
      </c>
      <c r="D99" s="498"/>
      <c r="E99" s="31"/>
      <c r="F99" s="32" t="s">
        <v>289</v>
      </c>
      <c r="G99" s="36"/>
      <c r="H99" s="112"/>
      <c r="I99" s="112"/>
      <c r="J99" s="112"/>
      <c r="K99" s="97"/>
    </row>
    <row r="100" spans="2:11" ht="15" customHeight="1">
      <c r="B100" s="440" t="s">
        <v>27</v>
      </c>
      <c r="C100" s="43"/>
      <c r="D100" s="44"/>
      <c r="E100" s="44"/>
      <c r="F100" s="440" t="s">
        <v>29</v>
      </c>
      <c r="G100" s="431" t="s">
        <v>30</v>
      </c>
      <c r="H100" s="148"/>
      <c r="I100" s="148"/>
      <c r="J100" s="149"/>
      <c r="K100" s="411"/>
    </row>
    <row r="101" spans="2:11" ht="26.25" customHeight="1" thickBot="1">
      <c r="B101" s="441"/>
      <c r="C101" s="146" t="s">
        <v>33</v>
      </c>
      <c r="D101" s="147"/>
      <c r="E101" s="147"/>
      <c r="F101" s="441"/>
      <c r="G101" s="432"/>
      <c r="H101" s="150">
        <f>H17</f>
        <v>45291</v>
      </c>
      <c r="I101" s="150">
        <f>I17</f>
        <v>45657</v>
      </c>
      <c r="J101" s="151" t="str">
        <f>J17</f>
        <v>Q = 1</v>
      </c>
      <c r="K101" s="411"/>
    </row>
    <row r="102" spans="2:11" ht="15">
      <c r="B102" s="152"/>
      <c r="C102" s="127" t="s">
        <v>290</v>
      </c>
      <c r="D102" s="127"/>
      <c r="E102" s="128"/>
      <c r="F102" s="129" t="s">
        <v>291</v>
      </c>
      <c r="G102" s="130" t="s">
        <v>38</v>
      </c>
      <c r="H102" s="131">
        <f>H103+H124+H167</f>
        <v>0</v>
      </c>
      <c r="I102" s="131">
        <f>I103+I124+I167</f>
        <v>0</v>
      </c>
      <c r="J102" s="131">
        <f>J103+J124+J167</f>
        <v>0</v>
      </c>
      <c r="K102" s="97"/>
    </row>
    <row r="103" spans="2:11" ht="17.25" customHeight="1">
      <c r="B103" s="143" t="s">
        <v>292</v>
      </c>
      <c r="C103" s="136" t="s">
        <v>293</v>
      </c>
      <c r="D103" s="136"/>
      <c r="E103" s="137"/>
      <c r="F103" s="129" t="s">
        <v>294</v>
      </c>
      <c r="G103" s="130" t="s">
        <v>295</v>
      </c>
      <c r="H103" s="141">
        <f>H104+H108+H116+H119+H122+H123</f>
        <v>0</v>
      </c>
      <c r="I103" s="141">
        <f>I104+I108+I116+I119+I122+I123</f>
        <v>0</v>
      </c>
      <c r="J103" s="141">
        <f>J104+J108+J116+J119+J122+J123</f>
        <v>0</v>
      </c>
      <c r="K103" s="97"/>
    </row>
    <row r="104" spans="2:11" ht="15">
      <c r="B104" s="153" t="s">
        <v>296</v>
      </c>
      <c r="C104" s="136" t="s">
        <v>297</v>
      </c>
      <c r="D104" s="136"/>
      <c r="E104" s="137"/>
      <c r="F104" s="129" t="s">
        <v>298</v>
      </c>
      <c r="G104" s="130" t="s">
        <v>299</v>
      </c>
      <c r="H104" s="141">
        <f>SUM(H105:H107)</f>
        <v>0</v>
      </c>
      <c r="I104" s="141">
        <f>SUM(I105:I107)</f>
        <v>0</v>
      </c>
      <c r="J104" s="141">
        <f>SUM(J105:J107)</f>
        <v>0</v>
      </c>
      <c r="K104" s="97"/>
    </row>
    <row r="105" spans="2:11" ht="15" customHeight="1">
      <c r="B105" s="39" t="s">
        <v>300</v>
      </c>
      <c r="C105" s="498" t="s">
        <v>297</v>
      </c>
      <c r="D105" s="498"/>
      <c r="E105" s="31"/>
      <c r="F105" s="32" t="s">
        <v>301</v>
      </c>
      <c r="G105" s="36"/>
      <c r="H105" s="112"/>
      <c r="I105" s="112"/>
      <c r="J105" s="112"/>
      <c r="K105" s="97"/>
    </row>
    <row r="106" spans="2:11" ht="15">
      <c r="B106" s="39" t="s">
        <v>302</v>
      </c>
      <c r="C106" s="498" t="s">
        <v>303</v>
      </c>
      <c r="D106" s="498"/>
      <c r="E106" s="31"/>
      <c r="F106" s="32" t="s">
        <v>304</v>
      </c>
      <c r="G106" s="36"/>
      <c r="H106" s="112"/>
      <c r="I106" s="112"/>
      <c r="J106" s="112"/>
      <c r="K106" s="97"/>
    </row>
    <row r="107" spans="2:11" ht="15">
      <c r="B107" s="39" t="s">
        <v>305</v>
      </c>
      <c r="C107" s="498" t="s">
        <v>306</v>
      </c>
      <c r="D107" s="498"/>
      <c r="E107" s="31"/>
      <c r="F107" s="32" t="s">
        <v>307</v>
      </c>
      <c r="G107" s="36"/>
      <c r="H107" s="112"/>
      <c r="I107" s="112"/>
      <c r="J107" s="112"/>
      <c r="K107" s="97"/>
    </row>
    <row r="108" spans="2:11" ht="15">
      <c r="B108" s="153" t="s">
        <v>308</v>
      </c>
      <c r="C108" s="145" t="s">
        <v>309</v>
      </c>
      <c r="D108" s="145"/>
      <c r="E108" s="137"/>
      <c r="F108" s="129" t="s">
        <v>310</v>
      </c>
      <c r="G108" s="130" t="s">
        <v>311</v>
      </c>
      <c r="H108" s="141">
        <f>H109+H110</f>
        <v>0</v>
      </c>
      <c r="I108" s="141">
        <f>I109+I110</f>
        <v>0</v>
      </c>
      <c r="J108" s="141">
        <f>J109+J110</f>
        <v>0</v>
      </c>
      <c r="K108" s="97"/>
    </row>
    <row r="109" spans="2:11" ht="15">
      <c r="B109" s="39" t="s">
        <v>312</v>
      </c>
      <c r="C109" s="55" t="s">
        <v>313</v>
      </c>
      <c r="D109" s="55"/>
      <c r="E109" s="31"/>
      <c r="F109" s="32" t="s">
        <v>314</v>
      </c>
      <c r="G109" s="36"/>
      <c r="H109" s="112"/>
      <c r="I109" s="112"/>
      <c r="J109" s="112"/>
      <c r="K109" s="97"/>
    </row>
    <row r="110" spans="2:11" ht="15">
      <c r="B110" s="140" t="s">
        <v>315</v>
      </c>
      <c r="C110" s="136" t="s">
        <v>316</v>
      </c>
      <c r="D110" s="136"/>
      <c r="E110" s="137"/>
      <c r="F110" s="129" t="s">
        <v>317</v>
      </c>
      <c r="G110" s="130" t="s">
        <v>318</v>
      </c>
      <c r="H110" s="141">
        <f>SUM(H111:H115)</f>
        <v>0</v>
      </c>
      <c r="I110" s="141">
        <f>SUM(I111:I115)</f>
        <v>0</v>
      </c>
      <c r="J110" s="141">
        <f>SUM(J111:J115)</f>
        <v>0</v>
      </c>
      <c r="K110" s="97"/>
    </row>
    <row r="111" spans="2:11" ht="15">
      <c r="B111" s="39" t="s">
        <v>319</v>
      </c>
      <c r="C111" s="498" t="s">
        <v>320</v>
      </c>
      <c r="D111" s="498"/>
      <c r="E111" s="31"/>
      <c r="F111" s="32" t="s">
        <v>321</v>
      </c>
      <c r="G111" s="36"/>
      <c r="H111" s="112"/>
      <c r="I111" s="112"/>
      <c r="J111" s="112"/>
      <c r="K111" s="97"/>
    </row>
    <row r="112" spans="2:11" ht="15">
      <c r="B112" s="39" t="s">
        <v>322</v>
      </c>
      <c r="C112" s="498" t="s">
        <v>323</v>
      </c>
      <c r="D112" s="498"/>
      <c r="E112" s="31"/>
      <c r="F112" s="32" t="s">
        <v>324</v>
      </c>
      <c r="G112" s="36"/>
      <c r="H112" s="112"/>
      <c r="I112" s="112"/>
      <c r="J112" s="112"/>
      <c r="K112" s="97"/>
    </row>
    <row r="113" spans="2:11" ht="15">
      <c r="B113" s="39" t="s">
        <v>325</v>
      </c>
      <c r="C113" s="498" t="s">
        <v>326</v>
      </c>
      <c r="D113" s="498"/>
      <c r="E113" s="31"/>
      <c r="F113" s="32" t="s">
        <v>327</v>
      </c>
      <c r="G113" s="36"/>
      <c r="H113" s="112"/>
      <c r="I113" s="112"/>
      <c r="J113" s="112"/>
      <c r="K113" s="97"/>
    </row>
    <row r="114" spans="2:11" ht="15">
      <c r="B114" s="39" t="s">
        <v>328</v>
      </c>
      <c r="C114" s="55" t="s">
        <v>329</v>
      </c>
      <c r="D114" s="55"/>
      <c r="E114" s="31"/>
      <c r="F114" s="32" t="s">
        <v>330</v>
      </c>
      <c r="G114" s="36"/>
      <c r="H114" s="112"/>
      <c r="I114" s="112"/>
      <c r="J114" s="112"/>
      <c r="K114" s="97"/>
    </row>
    <row r="115" spans="2:11" ht="15">
      <c r="B115" s="39" t="s">
        <v>331</v>
      </c>
      <c r="C115" s="55" t="s">
        <v>332</v>
      </c>
      <c r="D115" s="55"/>
      <c r="E115" s="31"/>
      <c r="F115" s="32" t="s">
        <v>333</v>
      </c>
      <c r="G115" s="36"/>
      <c r="H115" s="112"/>
      <c r="I115" s="112"/>
      <c r="J115" s="112"/>
      <c r="K115" s="97"/>
    </row>
    <row r="116" spans="2:11" ht="15">
      <c r="B116" s="153" t="s">
        <v>334</v>
      </c>
      <c r="C116" s="145" t="s">
        <v>335</v>
      </c>
      <c r="D116" s="145"/>
      <c r="E116" s="137"/>
      <c r="F116" s="129" t="s">
        <v>336</v>
      </c>
      <c r="G116" s="130" t="s">
        <v>337</v>
      </c>
      <c r="H116" s="141">
        <f>SUM(H117:H118)</f>
        <v>0</v>
      </c>
      <c r="I116" s="141">
        <f>SUM(I117:I118)</f>
        <v>0</v>
      </c>
      <c r="J116" s="141">
        <f>SUM(J117:J118)</f>
        <v>0</v>
      </c>
      <c r="K116" s="97"/>
    </row>
    <row r="117" spans="2:11" ht="15">
      <c r="B117" s="39" t="s">
        <v>338</v>
      </c>
      <c r="C117" s="55" t="s">
        <v>339</v>
      </c>
      <c r="D117" s="55"/>
      <c r="E117" s="31"/>
      <c r="F117" s="61" t="s">
        <v>340</v>
      </c>
      <c r="G117" s="36"/>
      <c r="H117" s="112"/>
      <c r="I117" s="112"/>
      <c r="J117" s="112"/>
      <c r="K117" s="97"/>
    </row>
    <row r="118" spans="2:11" ht="15">
      <c r="B118" s="39" t="s">
        <v>341</v>
      </c>
      <c r="C118" s="55" t="s">
        <v>342</v>
      </c>
      <c r="D118" s="55"/>
      <c r="E118" s="31"/>
      <c r="F118" s="61" t="s">
        <v>343</v>
      </c>
      <c r="G118" s="36"/>
      <c r="H118" s="112"/>
      <c r="I118" s="112"/>
      <c r="J118" s="112"/>
      <c r="K118" s="97"/>
    </row>
    <row r="119" spans="2:11" ht="15">
      <c r="B119" s="153" t="s">
        <v>344</v>
      </c>
      <c r="C119" s="136" t="s">
        <v>345</v>
      </c>
      <c r="D119" s="136"/>
      <c r="E119" s="137"/>
      <c r="F119" s="129" t="s">
        <v>346</v>
      </c>
      <c r="G119" s="130" t="s">
        <v>347</v>
      </c>
      <c r="H119" s="141">
        <f>SUM(H120:H121)</f>
        <v>0</v>
      </c>
      <c r="I119" s="141">
        <f>SUM(I120:I121)</f>
        <v>0</v>
      </c>
      <c r="J119" s="141">
        <f>SUM(J120:J121)</f>
        <v>0</v>
      </c>
      <c r="K119" s="97"/>
    </row>
    <row r="120" spans="2:11" ht="15">
      <c r="B120" s="39" t="s">
        <v>348</v>
      </c>
      <c r="C120" s="193" t="s">
        <v>349</v>
      </c>
      <c r="D120" s="193"/>
      <c r="E120" s="31"/>
      <c r="F120" s="32" t="s">
        <v>350</v>
      </c>
      <c r="G120" s="36"/>
      <c r="H120" s="112"/>
      <c r="I120" s="112"/>
      <c r="J120" s="112"/>
      <c r="K120" s="97"/>
    </row>
    <row r="121" spans="2:11" ht="15">
      <c r="B121" s="39" t="s">
        <v>351</v>
      </c>
      <c r="C121" s="55" t="s">
        <v>352</v>
      </c>
      <c r="D121" s="55"/>
      <c r="E121" s="31"/>
      <c r="F121" s="32" t="s">
        <v>353</v>
      </c>
      <c r="G121" s="36"/>
      <c r="H121" s="112"/>
      <c r="I121" s="112"/>
      <c r="J121" s="112"/>
      <c r="K121" s="97"/>
    </row>
    <row r="122" spans="2:11" ht="15">
      <c r="B122" s="39" t="s">
        <v>354</v>
      </c>
      <c r="C122" s="57" t="s">
        <v>355</v>
      </c>
      <c r="D122" s="57"/>
      <c r="E122" s="37"/>
      <c r="F122" s="32" t="s">
        <v>356</v>
      </c>
      <c r="G122" s="36"/>
      <c r="H122" s="113"/>
      <c r="I122" s="113"/>
      <c r="J122" s="113"/>
      <c r="K122" s="97"/>
    </row>
    <row r="123" spans="2:11" ht="15">
      <c r="B123" s="39" t="s">
        <v>357</v>
      </c>
      <c r="C123" s="58" t="s">
        <v>358</v>
      </c>
      <c r="D123" s="58"/>
      <c r="E123" s="37"/>
      <c r="F123" s="32" t="s">
        <v>359</v>
      </c>
      <c r="G123" s="36"/>
      <c r="H123" s="114"/>
      <c r="I123" s="114"/>
      <c r="J123" s="114"/>
      <c r="K123" s="97"/>
    </row>
    <row r="124" spans="2:11" ht="15">
      <c r="B124" s="153" t="s">
        <v>360</v>
      </c>
      <c r="C124" s="136" t="s">
        <v>361</v>
      </c>
      <c r="D124" s="136"/>
      <c r="E124" s="137"/>
      <c r="F124" s="129" t="s">
        <v>362</v>
      </c>
      <c r="G124" s="130" t="s">
        <v>363</v>
      </c>
      <c r="H124" s="141">
        <f>H125+H130</f>
        <v>0</v>
      </c>
      <c r="I124" s="141">
        <f>I125+I130</f>
        <v>0</v>
      </c>
      <c r="J124" s="141">
        <f>J125+J130</f>
        <v>0</v>
      </c>
      <c r="K124" s="97"/>
    </row>
    <row r="125" spans="2:11" ht="15">
      <c r="B125" s="153" t="s">
        <v>42</v>
      </c>
      <c r="C125" s="136" t="s">
        <v>364</v>
      </c>
      <c r="D125" s="136"/>
      <c r="E125" s="137"/>
      <c r="F125" s="129" t="s">
        <v>365</v>
      </c>
      <c r="G125" s="130" t="s">
        <v>366</v>
      </c>
      <c r="H125" s="138">
        <f>H126+H127+H128+H129</f>
        <v>0</v>
      </c>
      <c r="I125" s="138">
        <f>I126+I127+I128+I129</f>
        <v>0</v>
      </c>
      <c r="J125" s="138">
        <f>J126+J127+J128+J129</f>
        <v>0</v>
      </c>
      <c r="K125" s="97"/>
    </row>
    <row r="126" spans="2:11" ht="15">
      <c r="B126" s="39" t="s">
        <v>367</v>
      </c>
      <c r="C126" s="498" t="s">
        <v>368</v>
      </c>
      <c r="D126" s="498"/>
      <c r="E126" s="31"/>
      <c r="F126" s="32" t="s">
        <v>369</v>
      </c>
      <c r="G126" s="36"/>
      <c r="H126" s="112"/>
      <c r="I126" s="112"/>
      <c r="J126" s="112"/>
      <c r="K126" s="97"/>
    </row>
    <row r="127" spans="2:11" ht="15">
      <c r="B127" s="39" t="s">
        <v>370</v>
      </c>
      <c r="C127" s="498" t="s">
        <v>371</v>
      </c>
      <c r="D127" s="498"/>
      <c r="E127" s="31"/>
      <c r="F127" s="32" t="s">
        <v>372</v>
      </c>
      <c r="G127" s="36"/>
      <c r="H127" s="112"/>
      <c r="I127" s="112"/>
      <c r="J127" s="112"/>
      <c r="K127" s="97"/>
    </row>
    <row r="128" spans="2:11" ht="15">
      <c r="B128" s="39" t="s">
        <v>373</v>
      </c>
      <c r="C128" s="498" t="s">
        <v>374</v>
      </c>
      <c r="D128" s="498"/>
      <c r="E128" s="31"/>
      <c r="F128" s="32" t="s">
        <v>375</v>
      </c>
      <c r="G128" s="36"/>
      <c r="H128" s="112"/>
      <c r="I128" s="112"/>
      <c r="J128" s="112"/>
      <c r="K128" s="97"/>
    </row>
    <row r="129" spans="2:11" ht="15">
      <c r="B129" s="39" t="s">
        <v>376</v>
      </c>
      <c r="C129" s="498" t="s">
        <v>377</v>
      </c>
      <c r="D129" s="498"/>
      <c r="E129" s="31"/>
      <c r="F129" s="32" t="s">
        <v>378</v>
      </c>
      <c r="G129" s="36"/>
      <c r="H129" s="112"/>
      <c r="I129" s="112"/>
      <c r="J129" s="112"/>
      <c r="K129" s="97"/>
    </row>
    <row r="130" spans="2:11" ht="15">
      <c r="B130" s="153" t="s">
        <v>379</v>
      </c>
      <c r="C130" s="145" t="s">
        <v>380</v>
      </c>
      <c r="D130" s="145"/>
      <c r="E130" s="137"/>
      <c r="F130" s="129" t="s">
        <v>381</v>
      </c>
      <c r="G130" s="130" t="s">
        <v>382</v>
      </c>
      <c r="H130" s="141">
        <f>H131+H146+H164</f>
        <v>0</v>
      </c>
      <c r="I130" s="141">
        <f>I131+I146+I164</f>
        <v>0</v>
      </c>
      <c r="J130" s="141">
        <f>J131+J146+J164</f>
        <v>0</v>
      </c>
      <c r="K130" s="97"/>
    </row>
    <row r="131" spans="2:11" ht="15">
      <c r="B131" s="153" t="s">
        <v>158</v>
      </c>
      <c r="C131" s="136" t="s">
        <v>383</v>
      </c>
      <c r="D131" s="136"/>
      <c r="E131" s="137"/>
      <c r="F131" s="129" t="s">
        <v>384</v>
      </c>
      <c r="G131" s="130" t="s">
        <v>385</v>
      </c>
      <c r="H131" s="141">
        <f>H132+H135+H136+H137+H138+H139+H140+H141+H142</f>
        <v>0</v>
      </c>
      <c r="I131" s="141">
        <f>I132+I135+I136+I137+I138+I139+I140+I141+I142</f>
        <v>0</v>
      </c>
      <c r="J131" s="141">
        <f>J132+J135+J136+J137+J138+J139+J140+J141+J142</f>
        <v>0</v>
      </c>
      <c r="K131" s="97"/>
    </row>
    <row r="132" spans="2:11" ht="15">
      <c r="B132" s="140" t="s">
        <v>162</v>
      </c>
      <c r="C132" s="136" t="s">
        <v>386</v>
      </c>
      <c r="D132" s="136"/>
      <c r="E132" s="137"/>
      <c r="F132" s="129" t="s">
        <v>387</v>
      </c>
      <c r="G132" s="130" t="s">
        <v>388</v>
      </c>
      <c r="H132" s="141">
        <f>H133+H134</f>
        <v>0</v>
      </c>
      <c r="I132" s="141">
        <f>I133+I134</f>
        <v>0</v>
      </c>
      <c r="J132" s="141">
        <f>J133+J134</f>
        <v>0</v>
      </c>
      <c r="K132" s="97"/>
    </row>
    <row r="133" spans="2:11" ht="15">
      <c r="B133" s="39" t="s">
        <v>389</v>
      </c>
      <c r="C133" s="55" t="s">
        <v>390</v>
      </c>
      <c r="D133" s="55"/>
      <c r="E133" s="37"/>
      <c r="F133" s="32" t="s">
        <v>391</v>
      </c>
      <c r="G133" s="36"/>
      <c r="H133" s="115"/>
      <c r="I133" s="115"/>
      <c r="J133" s="115"/>
      <c r="K133" s="97"/>
    </row>
    <row r="134" spans="2:11" ht="15">
      <c r="B134" s="39" t="s">
        <v>392</v>
      </c>
      <c r="C134" s="55" t="s">
        <v>393</v>
      </c>
      <c r="D134" s="55"/>
      <c r="E134" s="37"/>
      <c r="F134" s="32" t="s">
        <v>394</v>
      </c>
      <c r="G134" s="36"/>
      <c r="H134" s="115"/>
      <c r="I134" s="115"/>
      <c r="J134" s="115"/>
      <c r="K134" s="97"/>
    </row>
    <row r="135" spans="2:11" ht="15">
      <c r="B135" s="39" t="s">
        <v>165</v>
      </c>
      <c r="C135" s="55" t="s">
        <v>395</v>
      </c>
      <c r="D135" s="55"/>
      <c r="E135" s="37"/>
      <c r="F135" s="32" t="s">
        <v>396</v>
      </c>
      <c r="G135" s="36"/>
      <c r="H135" s="115"/>
      <c r="I135" s="115"/>
      <c r="J135" s="115"/>
      <c r="K135" s="97"/>
    </row>
    <row r="136" spans="2:11" ht="15">
      <c r="B136" s="39" t="s">
        <v>168</v>
      </c>
      <c r="C136" s="498" t="s">
        <v>397</v>
      </c>
      <c r="D136" s="498"/>
      <c r="E136" s="31"/>
      <c r="F136" s="32" t="s">
        <v>398</v>
      </c>
      <c r="G136" s="36"/>
      <c r="H136" s="115"/>
      <c r="I136" s="115"/>
      <c r="J136" s="115"/>
      <c r="K136" s="97"/>
    </row>
    <row r="137" spans="2:11" ht="15">
      <c r="B137" s="39" t="s">
        <v>178</v>
      </c>
      <c r="C137" s="498" t="s">
        <v>399</v>
      </c>
      <c r="D137" s="498"/>
      <c r="E137" s="37"/>
      <c r="F137" s="32" t="s">
        <v>400</v>
      </c>
      <c r="G137" s="36"/>
      <c r="H137" s="115"/>
      <c r="I137" s="115"/>
      <c r="J137" s="115"/>
      <c r="K137" s="97"/>
    </row>
    <row r="138" spans="2:11" ht="15">
      <c r="B138" s="39" t="s">
        <v>181</v>
      </c>
      <c r="C138" s="498" t="s">
        <v>401</v>
      </c>
      <c r="D138" s="498"/>
      <c r="E138" s="31"/>
      <c r="F138" s="32" t="s">
        <v>402</v>
      </c>
      <c r="G138" s="36"/>
      <c r="H138" s="115"/>
      <c r="I138" s="115"/>
      <c r="J138" s="115"/>
      <c r="K138" s="97"/>
    </row>
    <row r="139" spans="2:11" ht="15" customHeight="1">
      <c r="B139" s="39" t="s">
        <v>403</v>
      </c>
      <c r="C139" s="55" t="s">
        <v>404</v>
      </c>
      <c r="D139" s="55"/>
      <c r="E139" s="37"/>
      <c r="F139" s="32" t="s">
        <v>405</v>
      </c>
      <c r="G139" s="36"/>
      <c r="H139" s="115"/>
      <c r="I139" s="115"/>
      <c r="J139" s="115"/>
      <c r="K139" s="97"/>
    </row>
    <row r="140" spans="2:11" ht="15">
      <c r="B140" s="39" t="s">
        <v>406</v>
      </c>
      <c r="C140" s="498" t="s">
        <v>407</v>
      </c>
      <c r="D140" s="498"/>
      <c r="E140" s="37"/>
      <c r="F140" s="32" t="s">
        <v>408</v>
      </c>
      <c r="G140" s="36"/>
      <c r="H140" s="115"/>
      <c r="I140" s="115"/>
      <c r="J140" s="115"/>
      <c r="K140" s="97"/>
    </row>
    <row r="141" spans="2:11" ht="15" customHeight="1">
      <c r="B141" s="39" t="s">
        <v>409</v>
      </c>
      <c r="C141" s="498" t="s">
        <v>410</v>
      </c>
      <c r="D141" s="498"/>
      <c r="E141" s="31"/>
      <c r="F141" s="32" t="s">
        <v>411</v>
      </c>
      <c r="G141" s="36"/>
      <c r="H141" s="115"/>
      <c r="I141" s="115"/>
      <c r="J141" s="115"/>
      <c r="K141" s="97"/>
    </row>
    <row r="142" spans="2:11" ht="15" customHeight="1">
      <c r="B142" s="140" t="s">
        <v>412</v>
      </c>
      <c r="C142" s="136" t="s">
        <v>413</v>
      </c>
      <c r="D142" s="136"/>
      <c r="E142" s="137"/>
      <c r="F142" s="129" t="s">
        <v>414</v>
      </c>
      <c r="G142" s="130" t="s">
        <v>415</v>
      </c>
      <c r="H142" s="141">
        <f>H143+H144+H145</f>
        <v>0</v>
      </c>
      <c r="I142" s="141">
        <f>I143+I144+I145</f>
        <v>0</v>
      </c>
      <c r="J142" s="141">
        <f>J143+J144+J145</f>
        <v>0</v>
      </c>
      <c r="K142" s="97"/>
    </row>
    <row r="143" spans="2:11" ht="15">
      <c r="B143" s="39" t="s">
        <v>416</v>
      </c>
      <c r="C143" s="55" t="s">
        <v>417</v>
      </c>
      <c r="D143" s="55"/>
      <c r="E143" s="31"/>
      <c r="F143" s="32" t="s">
        <v>418</v>
      </c>
      <c r="G143" s="36"/>
      <c r="H143" s="115"/>
      <c r="I143" s="115"/>
      <c r="J143" s="115"/>
      <c r="K143" s="97"/>
    </row>
    <row r="144" spans="2:11" ht="15">
      <c r="B144" s="39" t="s">
        <v>419</v>
      </c>
      <c r="C144" s="498" t="s">
        <v>420</v>
      </c>
      <c r="D144" s="498"/>
      <c r="E144" s="31"/>
      <c r="F144" s="32" t="s">
        <v>421</v>
      </c>
      <c r="G144" s="36"/>
      <c r="H144" s="115"/>
      <c r="I144" s="115"/>
      <c r="J144" s="115"/>
      <c r="K144" s="97"/>
    </row>
    <row r="145" spans="2:11" ht="15" customHeight="1">
      <c r="B145" s="39" t="s">
        <v>422</v>
      </c>
      <c r="C145" s="498" t="s">
        <v>423</v>
      </c>
      <c r="D145" s="498"/>
      <c r="E145" s="31"/>
      <c r="F145" s="32" t="s">
        <v>424</v>
      </c>
      <c r="G145" s="36"/>
      <c r="H145" s="115"/>
      <c r="I145" s="115"/>
      <c r="J145" s="115"/>
      <c r="K145" s="97"/>
    </row>
    <row r="146" spans="2:11" ht="15">
      <c r="B146" s="153" t="s">
        <v>184</v>
      </c>
      <c r="C146" s="136" t="s">
        <v>425</v>
      </c>
      <c r="D146" s="136"/>
      <c r="E146" s="137"/>
      <c r="F146" s="129" t="s">
        <v>426</v>
      </c>
      <c r="G146" s="130" t="s">
        <v>427</v>
      </c>
      <c r="H146" s="141">
        <f>H147+H150+H151+H152+H153+H154+H155+H156</f>
        <v>0</v>
      </c>
      <c r="I146" s="141">
        <f>I147+I150+I151+I152+I153+I154+I155+I156</f>
        <v>0</v>
      </c>
      <c r="J146" s="141">
        <f>J147+J150+J151+J152+J153+J154+J155+J156</f>
        <v>0</v>
      </c>
      <c r="K146" s="97"/>
    </row>
    <row r="147" spans="2:11" ht="15">
      <c r="B147" s="140" t="s">
        <v>428</v>
      </c>
      <c r="C147" s="145" t="s">
        <v>386</v>
      </c>
      <c r="D147" s="145"/>
      <c r="E147" s="137"/>
      <c r="F147" s="129" t="s">
        <v>429</v>
      </c>
      <c r="G147" s="130" t="s">
        <v>430</v>
      </c>
      <c r="H147" s="141">
        <f>H148+H149</f>
        <v>0</v>
      </c>
      <c r="I147" s="141">
        <f>I148+I149</f>
        <v>0</v>
      </c>
      <c r="J147" s="141">
        <f>J148+J149</f>
        <v>0</v>
      </c>
      <c r="K147" s="97"/>
    </row>
    <row r="148" spans="2:11" ht="15">
      <c r="B148" s="39" t="s">
        <v>192</v>
      </c>
      <c r="C148" s="55" t="s">
        <v>390</v>
      </c>
      <c r="D148" s="55"/>
      <c r="E148" s="37"/>
      <c r="F148" s="32" t="s">
        <v>431</v>
      </c>
      <c r="G148" s="36"/>
      <c r="H148" s="115"/>
      <c r="I148" s="115"/>
      <c r="J148" s="115"/>
      <c r="K148" s="97"/>
    </row>
    <row r="149" spans="2:11" ht="15">
      <c r="B149" s="39" t="s">
        <v>195</v>
      </c>
      <c r="C149" s="55" t="s">
        <v>393</v>
      </c>
      <c r="D149" s="55"/>
      <c r="E149" s="37"/>
      <c r="F149" s="32" t="s">
        <v>432</v>
      </c>
      <c r="G149" s="36"/>
      <c r="H149" s="115"/>
      <c r="I149" s="115"/>
      <c r="J149" s="115"/>
      <c r="K149" s="97"/>
    </row>
    <row r="150" spans="2:11" ht="15">
      <c r="B150" s="39" t="s">
        <v>433</v>
      </c>
      <c r="C150" s="55" t="s">
        <v>395</v>
      </c>
      <c r="D150" s="55"/>
      <c r="E150" s="37"/>
      <c r="F150" s="32" t="s">
        <v>434</v>
      </c>
      <c r="G150" s="36"/>
      <c r="H150" s="115"/>
      <c r="I150" s="115"/>
      <c r="J150" s="115"/>
      <c r="K150" s="97"/>
    </row>
    <row r="151" spans="2:11" ht="15">
      <c r="B151" s="39" t="s">
        <v>435</v>
      </c>
      <c r="C151" s="498" t="s">
        <v>436</v>
      </c>
      <c r="D151" s="498"/>
      <c r="E151" s="31"/>
      <c r="F151" s="32" t="s">
        <v>437</v>
      </c>
      <c r="G151" s="36"/>
      <c r="H151" s="112"/>
      <c r="I151" s="112"/>
      <c r="J151" s="112"/>
      <c r="K151" s="97"/>
    </row>
    <row r="152" spans="2:11" ht="15">
      <c r="B152" s="39" t="s">
        <v>438</v>
      </c>
      <c r="C152" s="498" t="s">
        <v>439</v>
      </c>
      <c r="D152" s="498"/>
      <c r="E152" s="31"/>
      <c r="F152" s="32" t="s">
        <v>440</v>
      </c>
      <c r="G152" s="36"/>
      <c r="H152" s="115"/>
      <c r="I152" s="115"/>
      <c r="J152" s="115"/>
      <c r="K152" s="97"/>
    </row>
    <row r="153" spans="2:11" ht="15">
      <c r="B153" s="39" t="s">
        <v>441</v>
      </c>
      <c r="C153" s="55" t="s">
        <v>442</v>
      </c>
      <c r="D153" s="55"/>
      <c r="E153" s="31"/>
      <c r="F153" s="32" t="s">
        <v>443</v>
      </c>
      <c r="G153" s="36"/>
      <c r="H153" s="112"/>
      <c r="I153" s="112"/>
      <c r="J153" s="112"/>
      <c r="K153" s="97"/>
    </row>
    <row r="154" spans="2:11" ht="15">
      <c r="B154" s="39" t="s">
        <v>444</v>
      </c>
      <c r="C154" s="55" t="s">
        <v>404</v>
      </c>
      <c r="D154" s="55"/>
      <c r="E154" s="31"/>
      <c r="F154" s="32" t="s">
        <v>445</v>
      </c>
      <c r="G154" s="36"/>
      <c r="H154" s="115"/>
      <c r="I154" s="115"/>
      <c r="J154" s="115"/>
      <c r="K154" s="97"/>
    </row>
    <row r="155" spans="2:11" ht="15">
      <c r="B155" s="39" t="s">
        <v>446</v>
      </c>
      <c r="C155" s="498" t="s">
        <v>407</v>
      </c>
      <c r="D155" s="498"/>
      <c r="E155" s="31"/>
      <c r="F155" s="32" t="s">
        <v>447</v>
      </c>
      <c r="G155" s="36"/>
      <c r="H155" s="112"/>
      <c r="I155" s="112"/>
      <c r="J155" s="112"/>
      <c r="K155" s="97"/>
    </row>
    <row r="156" spans="2:11" ht="15">
      <c r="B156" s="140" t="s">
        <v>448</v>
      </c>
      <c r="C156" s="136" t="s">
        <v>449</v>
      </c>
      <c r="D156" s="136"/>
      <c r="E156" s="137"/>
      <c r="F156" s="129" t="s">
        <v>450</v>
      </c>
      <c r="G156" s="130" t="s">
        <v>451</v>
      </c>
      <c r="H156" s="141">
        <f>H157+H158+H159+H160+H161+H162+H163</f>
        <v>0</v>
      </c>
      <c r="I156" s="141">
        <f>I157+I158+I159+I160+I161+I162+I163</f>
        <v>0</v>
      </c>
      <c r="J156" s="141">
        <f>J157+J158+J159+J160+J161+J162+J163</f>
        <v>0</v>
      </c>
      <c r="K156" s="97"/>
    </row>
    <row r="157" spans="2:11" ht="15">
      <c r="B157" s="39" t="s">
        <v>452</v>
      </c>
      <c r="C157" s="55" t="s">
        <v>417</v>
      </c>
      <c r="D157" s="55"/>
      <c r="E157" s="31"/>
      <c r="F157" s="32" t="s">
        <v>453</v>
      </c>
      <c r="G157" s="36"/>
      <c r="H157" s="112"/>
      <c r="I157" s="112"/>
      <c r="J157" s="112"/>
      <c r="K157" s="97"/>
    </row>
    <row r="158" spans="2:11" ht="15">
      <c r="B158" s="39" t="s">
        <v>454</v>
      </c>
      <c r="C158" s="55" t="s">
        <v>455</v>
      </c>
      <c r="D158" s="55"/>
      <c r="E158" s="31"/>
      <c r="F158" s="32" t="s">
        <v>456</v>
      </c>
      <c r="G158" s="36"/>
      <c r="H158" s="115"/>
      <c r="I158" s="115"/>
      <c r="J158" s="115"/>
      <c r="K158" s="97"/>
    </row>
    <row r="159" spans="2:11" ht="15">
      <c r="B159" s="39" t="s">
        <v>457</v>
      </c>
      <c r="C159" s="498" t="s">
        <v>458</v>
      </c>
      <c r="D159" s="498"/>
      <c r="E159" s="31"/>
      <c r="F159" s="32" t="s">
        <v>459</v>
      </c>
      <c r="G159" s="36"/>
      <c r="H159" s="112"/>
      <c r="I159" s="112"/>
      <c r="J159" s="112"/>
      <c r="K159" s="97"/>
    </row>
    <row r="160" spans="2:11" ht="15">
      <c r="B160" s="39" t="s">
        <v>460</v>
      </c>
      <c r="C160" s="498" t="s">
        <v>461</v>
      </c>
      <c r="D160" s="498"/>
      <c r="E160" s="31"/>
      <c r="F160" s="32" t="s">
        <v>462</v>
      </c>
      <c r="G160" s="36"/>
      <c r="H160" s="112"/>
      <c r="I160" s="112"/>
      <c r="J160" s="112"/>
      <c r="K160" s="97"/>
    </row>
    <row r="161" spans="2:11" ht="15">
      <c r="B161" s="39" t="s">
        <v>463</v>
      </c>
      <c r="C161" s="498" t="s">
        <v>464</v>
      </c>
      <c r="D161" s="498"/>
      <c r="E161" s="31"/>
      <c r="F161" s="32" t="s">
        <v>465</v>
      </c>
      <c r="G161" s="36"/>
      <c r="H161" s="112"/>
      <c r="I161" s="112"/>
      <c r="J161" s="112"/>
      <c r="K161" s="97"/>
    </row>
    <row r="162" spans="2:11" ht="15">
      <c r="B162" s="39" t="s">
        <v>466</v>
      </c>
      <c r="C162" s="498" t="s">
        <v>420</v>
      </c>
      <c r="D162" s="498"/>
      <c r="E162" s="31"/>
      <c r="F162" s="32" t="s">
        <v>467</v>
      </c>
      <c r="G162" s="36"/>
      <c r="H162" s="112"/>
      <c r="I162" s="112"/>
      <c r="J162" s="112"/>
      <c r="K162" s="97"/>
    </row>
    <row r="163" spans="2:11" ht="15">
      <c r="B163" s="39" t="s">
        <v>468</v>
      </c>
      <c r="C163" s="498" t="s">
        <v>469</v>
      </c>
      <c r="D163" s="498"/>
      <c r="E163" s="31"/>
      <c r="F163" s="32" t="s">
        <v>470</v>
      </c>
      <c r="G163" s="36"/>
      <c r="H163" s="112"/>
      <c r="I163" s="112"/>
      <c r="J163" s="112"/>
      <c r="K163" s="97"/>
    </row>
    <row r="164" spans="2:11" ht="15">
      <c r="B164" s="153" t="s">
        <v>262</v>
      </c>
      <c r="C164" s="136" t="s">
        <v>250</v>
      </c>
      <c r="D164" s="136"/>
      <c r="E164" s="137"/>
      <c r="F164" s="129" t="s">
        <v>471</v>
      </c>
      <c r="G164" s="130" t="s">
        <v>472</v>
      </c>
      <c r="H164" s="141">
        <f>SUM(H165:H166)</f>
        <v>0</v>
      </c>
      <c r="I164" s="141">
        <f>SUM(I165:I166)</f>
        <v>0</v>
      </c>
      <c r="J164" s="141">
        <f>SUM(J165:J166)</f>
        <v>0</v>
      </c>
      <c r="K164" s="97"/>
    </row>
    <row r="165" spans="2:11" ht="15">
      <c r="B165" s="39" t="s">
        <v>266</v>
      </c>
      <c r="C165" s="53" t="s">
        <v>473</v>
      </c>
      <c r="D165" s="53"/>
      <c r="E165" s="31"/>
      <c r="F165" s="32" t="s">
        <v>474</v>
      </c>
      <c r="G165" s="36"/>
      <c r="H165" s="112"/>
      <c r="I165" s="112"/>
      <c r="J165" s="112"/>
      <c r="K165" s="97"/>
    </row>
    <row r="166" spans="2:11" ht="15">
      <c r="B166" s="39" t="s">
        <v>268</v>
      </c>
      <c r="C166" s="53" t="s">
        <v>475</v>
      </c>
      <c r="D166" s="53"/>
      <c r="E166" s="31"/>
      <c r="F166" s="32" t="s">
        <v>476</v>
      </c>
      <c r="G166" s="36"/>
      <c r="H166" s="112"/>
      <c r="I166" s="112"/>
      <c r="J166" s="112"/>
      <c r="K166" s="97"/>
    </row>
    <row r="167" spans="2:11" ht="15">
      <c r="B167" s="153" t="s">
        <v>477</v>
      </c>
      <c r="C167" s="136" t="s">
        <v>250</v>
      </c>
      <c r="D167" s="136"/>
      <c r="E167" s="137"/>
      <c r="F167" s="129" t="s">
        <v>478</v>
      </c>
      <c r="G167" s="130" t="s">
        <v>479</v>
      </c>
      <c r="H167" s="141">
        <f>SUM(H168:H169)</f>
        <v>0</v>
      </c>
      <c r="I167" s="141">
        <f>SUM(I168:I169)</f>
        <v>0</v>
      </c>
      <c r="J167" s="141">
        <f>SUM(J168:J169)</f>
        <v>0</v>
      </c>
      <c r="K167" s="97"/>
    </row>
    <row r="168" spans="2:11" ht="15">
      <c r="B168" s="39" t="s">
        <v>480</v>
      </c>
      <c r="C168" s="53" t="s">
        <v>473</v>
      </c>
      <c r="D168" s="53"/>
      <c r="E168" s="31"/>
      <c r="F168" s="32" t="s">
        <v>481</v>
      </c>
      <c r="G168" s="66"/>
      <c r="H168" s="112"/>
      <c r="I168" s="112"/>
      <c r="J168" s="112"/>
      <c r="K168" s="97"/>
    </row>
    <row r="169" spans="2:11" ht="15.75" thickBot="1">
      <c r="B169" s="45" t="s">
        <v>482</v>
      </c>
      <c r="C169" s="53" t="s">
        <v>475</v>
      </c>
      <c r="D169" s="53"/>
      <c r="E169" s="31"/>
      <c r="F169" s="32" t="s">
        <v>483</v>
      </c>
      <c r="G169" s="66"/>
      <c r="H169" s="112"/>
      <c r="I169" s="112"/>
      <c r="J169" s="112"/>
      <c r="K169" s="97"/>
    </row>
    <row r="170" spans="2:11" ht="18" customHeight="1">
      <c r="B170" s="427" t="s">
        <v>27</v>
      </c>
      <c r="C170" s="132" t="s">
        <v>484</v>
      </c>
      <c r="D170" s="132"/>
      <c r="E170" s="132"/>
      <c r="F170" s="427" t="s">
        <v>29</v>
      </c>
      <c r="G170" s="154" t="s">
        <v>30</v>
      </c>
      <c r="H170" s="148"/>
      <c r="I170" s="155"/>
      <c r="J170" s="156"/>
      <c r="K170" s="411"/>
    </row>
    <row r="171" spans="2:11" ht="25.5" customHeight="1" thickBot="1">
      <c r="B171" s="428"/>
      <c r="C171" s="133" t="s">
        <v>33</v>
      </c>
      <c r="D171" s="134"/>
      <c r="E171" s="134"/>
      <c r="F171" s="428"/>
      <c r="G171" s="157"/>
      <c r="H171" s="158">
        <f>H17</f>
        <v>45291</v>
      </c>
      <c r="I171" s="159">
        <f>I17</f>
        <v>45657</v>
      </c>
      <c r="J171" s="158" t="str">
        <f>J17</f>
        <v>Q = 1</v>
      </c>
      <c r="K171" s="411"/>
    </row>
    <row r="172" spans="2:11" ht="15">
      <c r="B172" s="40" t="s">
        <v>485</v>
      </c>
      <c r="C172" s="59" t="s">
        <v>486</v>
      </c>
      <c r="D172" s="59"/>
      <c r="E172" s="29"/>
      <c r="F172" s="30" t="s">
        <v>487</v>
      </c>
      <c r="G172" s="67"/>
      <c r="H172" s="116"/>
      <c r="I172" s="116"/>
      <c r="J172" s="116"/>
      <c r="K172" s="97"/>
    </row>
    <row r="173" spans="2:11" ht="15">
      <c r="B173" s="40" t="s">
        <v>488</v>
      </c>
      <c r="C173" s="48" t="s">
        <v>489</v>
      </c>
      <c r="D173" s="48"/>
      <c r="E173" s="31"/>
      <c r="F173" s="32" t="s">
        <v>490</v>
      </c>
      <c r="G173" s="68"/>
      <c r="H173" s="112"/>
      <c r="I173" s="112"/>
      <c r="J173" s="112"/>
      <c r="K173" s="97"/>
    </row>
    <row r="174" spans="2:11" ht="15">
      <c r="B174" s="135" t="s">
        <v>39</v>
      </c>
      <c r="C174" s="136" t="s">
        <v>491</v>
      </c>
      <c r="D174" s="136"/>
      <c r="E174" s="137"/>
      <c r="F174" s="129" t="s">
        <v>492</v>
      </c>
      <c r="G174" s="160" t="s">
        <v>493</v>
      </c>
      <c r="H174" s="141">
        <f>H175+H176+H177</f>
        <v>0</v>
      </c>
      <c r="I174" s="141">
        <f>I175+I176+I177</f>
        <v>0</v>
      </c>
      <c r="J174" s="141">
        <f>J175+J176+J177</f>
        <v>0</v>
      </c>
      <c r="K174" s="97"/>
    </row>
    <row r="175" spans="2:11" ht="15">
      <c r="B175" s="41" t="s">
        <v>494</v>
      </c>
      <c r="C175" s="500" t="s">
        <v>495</v>
      </c>
      <c r="D175" s="500"/>
      <c r="E175" s="34"/>
      <c r="F175" s="32" t="s">
        <v>496</v>
      </c>
      <c r="G175" s="33"/>
      <c r="H175" s="112"/>
      <c r="I175" s="112"/>
      <c r="J175" s="112"/>
      <c r="K175" s="97"/>
    </row>
    <row r="176" spans="2:11" ht="15">
      <c r="B176" s="41" t="s">
        <v>497</v>
      </c>
      <c r="C176" s="500" t="s">
        <v>498</v>
      </c>
      <c r="D176" s="500"/>
      <c r="E176" s="31"/>
      <c r="F176" s="32" t="s">
        <v>499</v>
      </c>
      <c r="G176" s="33"/>
      <c r="H176" s="112"/>
      <c r="I176" s="112"/>
      <c r="J176" s="112"/>
      <c r="K176" s="97"/>
    </row>
    <row r="177" spans="2:16" ht="15">
      <c r="B177" s="41" t="s">
        <v>500</v>
      </c>
      <c r="C177" s="500" t="s">
        <v>501</v>
      </c>
      <c r="D177" s="500"/>
      <c r="E177" s="31"/>
      <c r="F177" s="32" t="s">
        <v>502</v>
      </c>
      <c r="G177" s="33"/>
      <c r="H177" s="112"/>
      <c r="I177" s="112"/>
      <c r="J177" s="112"/>
      <c r="K177" s="97"/>
    </row>
    <row r="178" spans="2:16" ht="15">
      <c r="B178" s="41" t="s">
        <v>42</v>
      </c>
      <c r="C178" s="500" t="s">
        <v>503</v>
      </c>
      <c r="D178" s="500"/>
      <c r="E178" s="31"/>
      <c r="F178" s="32" t="s">
        <v>504</v>
      </c>
      <c r="G178" s="33"/>
      <c r="H178" s="117"/>
      <c r="I178" s="117"/>
      <c r="J178" s="117"/>
      <c r="K178" s="97"/>
    </row>
    <row r="179" spans="2:16" ht="15">
      <c r="B179" s="41" t="s">
        <v>505</v>
      </c>
      <c r="C179" s="500" t="s">
        <v>506</v>
      </c>
      <c r="D179" s="500"/>
      <c r="E179" s="31"/>
      <c r="F179" s="32" t="s">
        <v>507</v>
      </c>
      <c r="G179" s="33"/>
      <c r="H179" s="117"/>
      <c r="I179" s="117"/>
      <c r="J179" s="117"/>
      <c r="K179" s="97"/>
    </row>
    <row r="180" spans="2:16" ht="15">
      <c r="B180" s="161" t="s">
        <v>477</v>
      </c>
      <c r="C180" s="136" t="s">
        <v>508</v>
      </c>
      <c r="D180" s="136"/>
      <c r="E180" s="137"/>
      <c r="F180" s="129" t="s">
        <v>509</v>
      </c>
      <c r="G180" s="160" t="s">
        <v>479</v>
      </c>
      <c r="H180" s="141">
        <f>H181+H182</f>
        <v>0</v>
      </c>
      <c r="I180" s="141">
        <f>I181+I182</f>
        <v>0</v>
      </c>
      <c r="J180" s="141">
        <f>J181+J182</f>
        <v>0</v>
      </c>
      <c r="K180" s="97"/>
    </row>
    <row r="181" spans="2:16" ht="15">
      <c r="B181" s="41" t="s">
        <v>510</v>
      </c>
      <c r="C181" s="500" t="s">
        <v>511</v>
      </c>
      <c r="D181" s="500"/>
      <c r="E181" s="31"/>
      <c r="F181" s="32" t="s">
        <v>512</v>
      </c>
      <c r="G181" s="33"/>
      <c r="H181" s="112"/>
      <c r="I181" s="112"/>
      <c r="J181" s="112"/>
      <c r="K181" s="97"/>
    </row>
    <row r="182" spans="2:16" ht="15">
      <c r="B182" s="161" t="s">
        <v>513</v>
      </c>
      <c r="C182" s="499" t="s">
        <v>514</v>
      </c>
      <c r="D182" s="499"/>
      <c r="E182" s="137"/>
      <c r="F182" s="129" t="s">
        <v>515</v>
      </c>
      <c r="G182" s="160" t="s">
        <v>516</v>
      </c>
      <c r="H182" s="141">
        <f>H183+H184</f>
        <v>0</v>
      </c>
      <c r="I182" s="141">
        <f>I183+I184</f>
        <v>0</v>
      </c>
      <c r="J182" s="141">
        <f>J183+J184</f>
        <v>0</v>
      </c>
      <c r="K182" s="97"/>
      <c r="O182" s="98"/>
    </row>
    <row r="183" spans="2:16" ht="15">
      <c r="B183" s="41" t="s">
        <v>517</v>
      </c>
      <c r="C183" s="500" t="s">
        <v>518</v>
      </c>
      <c r="D183" s="500"/>
      <c r="E183" s="31"/>
      <c r="F183" s="32" t="s">
        <v>519</v>
      </c>
      <c r="G183" s="33"/>
      <c r="H183" s="112"/>
      <c r="I183" s="112"/>
      <c r="J183" s="112"/>
      <c r="K183" s="97"/>
      <c r="O183" s="98"/>
    </row>
    <row r="184" spans="2:16" ht="15">
      <c r="B184" s="41" t="s">
        <v>520</v>
      </c>
      <c r="C184" s="500" t="s">
        <v>521</v>
      </c>
      <c r="D184" s="500"/>
      <c r="E184" s="31"/>
      <c r="F184" s="32" t="s">
        <v>522</v>
      </c>
      <c r="G184" s="33"/>
      <c r="H184" s="112"/>
      <c r="I184" s="112"/>
      <c r="J184" s="112"/>
      <c r="K184" s="97"/>
      <c r="O184" s="98"/>
    </row>
    <row r="185" spans="2:16" ht="15">
      <c r="B185" s="161"/>
      <c r="C185" s="136" t="s">
        <v>523</v>
      </c>
      <c r="D185" s="136"/>
      <c r="E185" s="137"/>
      <c r="F185" s="129"/>
      <c r="G185" s="160" t="s">
        <v>524</v>
      </c>
      <c r="H185" s="141">
        <f>H172-H175</f>
        <v>0</v>
      </c>
      <c r="I185" s="141">
        <f>I172-I175</f>
        <v>0</v>
      </c>
      <c r="J185" s="141">
        <f>J172-J175</f>
        <v>0</v>
      </c>
      <c r="K185" s="97"/>
      <c r="O185" s="98"/>
    </row>
    <row r="186" spans="2:16" ht="15">
      <c r="B186" s="161"/>
      <c r="C186" s="136" t="s">
        <v>525</v>
      </c>
      <c r="D186" s="136"/>
      <c r="E186" s="137"/>
      <c r="F186" s="129"/>
      <c r="G186" s="160" t="s">
        <v>526</v>
      </c>
      <c r="H186" s="138">
        <f>H173-H178-H179</f>
        <v>0</v>
      </c>
      <c r="I186" s="138">
        <f>I173-I178-I179</f>
        <v>0</v>
      </c>
      <c r="J186" s="138">
        <f>J173-J178-J179</f>
        <v>0</v>
      </c>
      <c r="K186" s="97"/>
      <c r="O186" s="386"/>
    </row>
    <row r="187" spans="2:16" ht="15">
      <c r="B187" s="161"/>
      <c r="C187" s="136" t="s">
        <v>527</v>
      </c>
      <c r="D187" s="136"/>
      <c r="E187" s="137"/>
      <c r="F187" s="129"/>
      <c r="G187" s="160" t="s">
        <v>528</v>
      </c>
      <c r="H187" s="141">
        <f>H185+H186-H174+H175</f>
        <v>0</v>
      </c>
      <c r="I187" s="141">
        <f>I185+I186-I174+I175</f>
        <v>0</v>
      </c>
      <c r="J187" s="141">
        <f>J185+J186-J174+J175</f>
        <v>0</v>
      </c>
      <c r="K187" s="97"/>
      <c r="O187" s="386"/>
      <c r="P187" s="99"/>
    </row>
    <row r="188" spans="2:16" ht="15">
      <c r="B188" s="135" t="s">
        <v>529</v>
      </c>
      <c r="C188" s="162" t="s">
        <v>530</v>
      </c>
      <c r="D188" s="162"/>
      <c r="E188" s="137"/>
      <c r="F188" s="129" t="s">
        <v>531</v>
      </c>
      <c r="G188" s="160" t="s">
        <v>532</v>
      </c>
      <c r="H188" s="138">
        <f>H189+H192+H193</f>
        <v>0</v>
      </c>
      <c r="I188" s="138">
        <f>I189+I192+I193</f>
        <v>0</v>
      </c>
      <c r="J188" s="138">
        <f>J189+J192+J193</f>
        <v>0</v>
      </c>
      <c r="K188" s="97"/>
      <c r="O188" s="98"/>
    </row>
    <row r="189" spans="2:16" ht="15">
      <c r="B189" s="161" t="s">
        <v>533</v>
      </c>
      <c r="C189" s="499" t="s">
        <v>534</v>
      </c>
      <c r="D189" s="499"/>
      <c r="E189" s="137"/>
      <c r="F189" s="129" t="s">
        <v>535</v>
      </c>
      <c r="G189" s="160" t="s">
        <v>536</v>
      </c>
      <c r="H189" s="138">
        <f>H190+H191</f>
        <v>0</v>
      </c>
      <c r="I189" s="138">
        <f>I190+I191</f>
        <v>0</v>
      </c>
      <c r="J189" s="138">
        <f>J190+J191</f>
        <v>0</v>
      </c>
      <c r="K189" s="97"/>
      <c r="O189" s="98"/>
    </row>
    <row r="190" spans="2:16">
      <c r="B190" s="41" t="s">
        <v>537</v>
      </c>
      <c r="C190" s="500" t="s">
        <v>538</v>
      </c>
      <c r="D190" s="500"/>
      <c r="E190" s="42"/>
      <c r="F190" s="32" t="s">
        <v>539</v>
      </c>
      <c r="G190" s="46"/>
      <c r="H190" s="117"/>
      <c r="I190" s="117"/>
      <c r="J190" s="117"/>
      <c r="K190" s="97"/>
      <c r="O190" s="98"/>
    </row>
    <row r="191" spans="2:16">
      <c r="B191" s="41" t="s">
        <v>540</v>
      </c>
      <c r="C191" s="500" t="s">
        <v>541</v>
      </c>
      <c r="D191" s="500"/>
      <c r="E191" s="42"/>
      <c r="F191" s="32" t="s">
        <v>542</v>
      </c>
      <c r="G191" s="46"/>
      <c r="H191" s="117"/>
      <c r="I191" s="117"/>
      <c r="J191" s="117"/>
      <c r="K191" s="97"/>
      <c r="O191" s="98"/>
    </row>
    <row r="192" spans="2:16">
      <c r="B192" s="41" t="s">
        <v>543</v>
      </c>
      <c r="C192" s="500" t="s">
        <v>544</v>
      </c>
      <c r="D192" s="500"/>
      <c r="E192" s="42"/>
      <c r="F192" s="32" t="s">
        <v>545</v>
      </c>
      <c r="G192" s="46"/>
      <c r="H192" s="117"/>
      <c r="I192" s="117"/>
      <c r="J192" s="117"/>
      <c r="K192" s="97"/>
      <c r="O192" s="98"/>
    </row>
    <row r="193" spans="2:15">
      <c r="B193" s="41" t="s">
        <v>546</v>
      </c>
      <c r="C193" s="500" t="s">
        <v>547</v>
      </c>
      <c r="D193" s="500"/>
      <c r="E193" s="42"/>
      <c r="F193" s="32" t="s">
        <v>548</v>
      </c>
      <c r="G193" s="46"/>
      <c r="H193" s="117"/>
      <c r="I193" s="117"/>
      <c r="J193" s="117"/>
      <c r="K193" s="97"/>
      <c r="O193" s="98"/>
    </row>
    <row r="194" spans="2:15" ht="15">
      <c r="B194" s="135" t="s">
        <v>549</v>
      </c>
      <c r="C194" s="162" t="s">
        <v>550</v>
      </c>
      <c r="D194" s="162"/>
      <c r="E194" s="137"/>
      <c r="F194" s="129" t="s">
        <v>551</v>
      </c>
      <c r="G194" s="160" t="s">
        <v>552</v>
      </c>
      <c r="H194" s="138">
        <f>H195+H196+H197</f>
        <v>0</v>
      </c>
      <c r="I194" s="138">
        <f>I195+I196+I197</f>
        <v>0</v>
      </c>
      <c r="J194" s="138">
        <f>J195+J196+J197</f>
        <v>0</v>
      </c>
      <c r="K194" s="97"/>
      <c r="O194" s="98"/>
    </row>
    <row r="195" spans="2:15" ht="15">
      <c r="B195" s="41" t="s">
        <v>553</v>
      </c>
      <c r="C195" s="500" t="s">
        <v>554</v>
      </c>
      <c r="D195" s="500"/>
      <c r="E195" s="31"/>
      <c r="F195" s="32" t="s">
        <v>555</v>
      </c>
      <c r="G195" s="35"/>
      <c r="H195" s="117"/>
      <c r="I195" s="117"/>
      <c r="J195" s="117"/>
      <c r="K195" s="97"/>
      <c r="O195" s="98"/>
    </row>
    <row r="196" spans="2:15" ht="15">
      <c r="B196" s="41" t="s">
        <v>556</v>
      </c>
      <c r="C196" s="500" t="s">
        <v>557</v>
      </c>
      <c r="D196" s="500"/>
      <c r="E196" s="31"/>
      <c r="F196" s="32" t="s">
        <v>558</v>
      </c>
      <c r="G196" s="35"/>
      <c r="H196" s="117"/>
      <c r="I196" s="117"/>
      <c r="J196" s="117"/>
      <c r="K196" s="97"/>
      <c r="O196" s="98"/>
    </row>
    <row r="197" spans="2:15">
      <c r="B197" s="41" t="s">
        <v>559</v>
      </c>
      <c r="C197" s="500" t="s">
        <v>560</v>
      </c>
      <c r="D197" s="500"/>
      <c r="E197" s="42"/>
      <c r="F197" s="32" t="s">
        <v>561</v>
      </c>
      <c r="G197" s="46"/>
      <c r="H197" s="117"/>
      <c r="I197" s="117"/>
      <c r="J197" s="117"/>
      <c r="K197" s="97"/>
      <c r="O197" s="98"/>
    </row>
    <row r="198" spans="2:15" ht="15">
      <c r="B198" s="161" t="s">
        <v>562</v>
      </c>
      <c r="C198" s="162" t="s">
        <v>563</v>
      </c>
      <c r="D198" s="162"/>
      <c r="E198" s="137"/>
      <c r="F198" s="129" t="s">
        <v>564</v>
      </c>
      <c r="G198" s="160" t="s">
        <v>565</v>
      </c>
      <c r="H198" s="138">
        <f>H199+H200+H201+H202+H203</f>
        <v>0</v>
      </c>
      <c r="I198" s="138">
        <f>I199+I200+I201+I202+I203</f>
        <v>0</v>
      </c>
      <c r="J198" s="138">
        <f>J199+J200+J201+J202+J203</f>
        <v>0</v>
      </c>
      <c r="K198" s="97"/>
      <c r="O198" s="98"/>
    </row>
    <row r="199" spans="2:15" ht="15">
      <c r="B199" s="41" t="s">
        <v>566</v>
      </c>
      <c r="C199" s="500" t="s">
        <v>567</v>
      </c>
      <c r="D199" s="500"/>
      <c r="E199" s="31"/>
      <c r="F199" s="32" t="s">
        <v>568</v>
      </c>
      <c r="G199" s="35"/>
      <c r="H199" s="117"/>
      <c r="I199" s="117"/>
      <c r="J199" s="117"/>
      <c r="K199" s="97"/>
      <c r="O199" s="98"/>
    </row>
    <row r="200" spans="2:15" ht="15">
      <c r="B200" s="41" t="s">
        <v>569</v>
      </c>
      <c r="C200" s="500" t="s">
        <v>570</v>
      </c>
      <c r="D200" s="500"/>
      <c r="E200" s="31"/>
      <c r="F200" s="32" t="s">
        <v>571</v>
      </c>
      <c r="G200" s="35"/>
      <c r="H200" s="117"/>
      <c r="I200" s="117"/>
      <c r="J200" s="117"/>
      <c r="K200" s="97"/>
      <c r="O200" s="98"/>
    </row>
    <row r="201" spans="2:15" ht="15">
      <c r="B201" s="41" t="s">
        <v>572</v>
      </c>
      <c r="C201" s="500" t="s">
        <v>573</v>
      </c>
      <c r="D201" s="500"/>
      <c r="E201" s="31"/>
      <c r="F201" s="32" t="s">
        <v>574</v>
      </c>
      <c r="G201" s="35"/>
      <c r="H201" s="117"/>
      <c r="I201" s="117"/>
      <c r="J201" s="117"/>
      <c r="K201" s="97"/>
      <c r="O201" s="98"/>
    </row>
    <row r="202" spans="2:15">
      <c r="B202" s="41" t="s">
        <v>575</v>
      </c>
      <c r="C202" s="500" t="s">
        <v>576</v>
      </c>
      <c r="D202" s="500"/>
      <c r="E202" s="42"/>
      <c r="F202" s="32" t="s">
        <v>577</v>
      </c>
      <c r="G202" s="46"/>
      <c r="H202" s="117"/>
      <c r="I202" s="117"/>
      <c r="J202" s="117"/>
      <c r="K202" s="97"/>
      <c r="O202" s="98"/>
    </row>
    <row r="203" spans="2:15">
      <c r="B203" s="41" t="s">
        <v>578</v>
      </c>
      <c r="C203" s="500" t="s">
        <v>579</v>
      </c>
      <c r="D203" s="500"/>
      <c r="E203" s="42"/>
      <c r="F203" s="32" t="s">
        <v>580</v>
      </c>
      <c r="G203" s="46"/>
      <c r="H203" s="117"/>
      <c r="I203" s="117"/>
      <c r="J203" s="117"/>
      <c r="K203" s="97"/>
      <c r="O203" s="98"/>
    </row>
    <row r="204" spans="2:15" ht="15">
      <c r="B204" s="163" t="s">
        <v>581</v>
      </c>
      <c r="C204" s="162" t="s">
        <v>582</v>
      </c>
      <c r="D204" s="162"/>
      <c r="E204" s="137"/>
      <c r="F204" s="129" t="s">
        <v>583</v>
      </c>
      <c r="G204" s="160" t="s">
        <v>584</v>
      </c>
      <c r="H204" s="138">
        <f>H172+H173+H194-H174-H179-H178-H180-H188-H198</f>
        <v>0</v>
      </c>
      <c r="I204" s="138">
        <f>I172+I173+I194-I174-I179-I178-I180-I188-I198</f>
        <v>0</v>
      </c>
      <c r="J204" s="138">
        <f>J172+J173+J194-J174-J179-J178-J180-J188-J198</f>
        <v>0</v>
      </c>
      <c r="K204" s="97"/>
      <c r="O204" s="98"/>
    </row>
    <row r="205" spans="2:15">
      <c r="B205" s="153" t="s">
        <v>585</v>
      </c>
      <c r="C205" s="164" t="s">
        <v>586</v>
      </c>
      <c r="D205" s="164"/>
      <c r="E205" s="165"/>
      <c r="F205" s="129" t="s">
        <v>587</v>
      </c>
      <c r="G205" s="166" t="s">
        <v>588</v>
      </c>
      <c r="H205" s="138">
        <f>H206+H207</f>
        <v>0</v>
      </c>
      <c r="I205" s="138">
        <f>I206+I207</f>
        <v>0</v>
      </c>
      <c r="J205" s="138">
        <f>J206+J207</f>
        <v>0</v>
      </c>
      <c r="K205" s="97"/>
      <c r="O205" s="98"/>
    </row>
    <row r="206" spans="2:15">
      <c r="B206" s="47" t="s">
        <v>589</v>
      </c>
      <c r="C206" s="51" t="s">
        <v>590</v>
      </c>
      <c r="D206" s="51"/>
      <c r="E206" s="42"/>
      <c r="F206" s="32" t="s">
        <v>591</v>
      </c>
      <c r="G206" s="46"/>
      <c r="H206" s="117"/>
      <c r="I206" s="117"/>
      <c r="J206" s="117"/>
      <c r="K206" s="97"/>
      <c r="O206" s="98"/>
    </row>
    <row r="207" spans="2:15">
      <c r="B207" s="47" t="s">
        <v>592</v>
      </c>
      <c r="C207" s="51" t="s">
        <v>593</v>
      </c>
      <c r="D207" s="51"/>
      <c r="E207" s="42"/>
      <c r="F207" s="32" t="s">
        <v>594</v>
      </c>
      <c r="G207" s="46"/>
      <c r="H207" s="117"/>
      <c r="I207" s="117"/>
      <c r="J207" s="117"/>
      <c r="K207" s="97"/>
      <c r="O207" s="98"/>
    </row>
    <row r="208" spans="2:15">
      <c r="B208" s="49" t="s">
        <v>595</v>
      </c>
      <c r="C208" s="50" t="s">
        <v>596</v>
      </c>
      <c r="D208" s="50"/>
      <c r="E208" s="42"/>
      <c r="F208" s="32" t="s">
        <v>597</v>
      </c>
      <c r="G208" s="46"/>
      <c r="H208" s="117"/>
      <c r="I208" s="117"/>
      <c r="J208" s="117"/>
      <c r="K208" s="97"/>
      <c r="O208" s="98"/>
    </row>
    <row r="209" spans="2:15" ht="15">
      <c r="B209" s="153" t="s">
        <v>598</v>
      </c>
      <c r="C209" s="164" t="s">
        <v>599</v>
      </c>
      <c r="D209" s="164"/>
      <c r="E209" s="137"/>
      <c r="F209" s="129" t="s">
        <v>600</v>
      </c>
      <c r="G209" s="160" t="s">
        <v>601</v>
      </c>
      <c r="H209" s="138">
        <f>H210+H211</f>
        <v>0</v>
      </c>
      <c r="I209" s="138">
        <f>I210+I211</f>
        <v>0</v>
      </c>
      <c r="J209" s="138">
        <f>J210+J211</f>
        <v>0</v>
      </c>
      <c r="K209" s="97"/>
      <c r="O209" s="98"/>
    </row>
    <row r="210" spans="2:15">
      <c r="B210" s="47" t="s">
        <v>602</v>
      </c>
      <c r="C210" s="51" t="s">
        <v>603</v>
      </c>
      <c r="D210" s="51"/>
      <c r="E210" s="42"/>
      <c r="F210" s="32" t="s">
        <v>604</v>
      </c>
      <c r="G210" s="46"/>
      <c r="H210" s="117"/>
      <c r="I210" s="117"/>
      <c r="J210" s="117"/>
      <c r="K210" s="97"/>
      <c r="O210" s="98"/>
    </row>
    <row r="211" spans="2:15">
      <c r="B211" s="47" t="s">
        <v>605</v>
      </c>
      <c r="C211" s="51" t="s">
        <v>606</v>
      </c>
      <c r="D211" s="51"/>
      <c r="E211" s="42"/>
      <c r="F211" s="32" t="s">
        <v>607</v>
      </c>
      <c r="G211" s="46"/>
      <c r="H211" s="117"/>
      <c r="I211" s="117"/>
      <c r="J211" s="117"/>
      <c r="K211" s="97"/>
      <c r="O211" s="98"/>
    </row>
    <row r="212" spans="2:15">
      <c r="B212" s="49" t="s">
        <v>608</v>
      </c>
      <c r="C212" s="50" t="s">
        <v>609</v>
      </c>
      <c r="D212" s="50"/>
      <c r="E212" s="42"/>
      <c r="F212" s="32" t="s">
        <v>610</v>
      </c>
      <c r="G212" s="46"/>
      <c r="H212" s="117"/>
      <c r="I212" s="117"/>
      <c r="J212" s="117"/>
      <c r="K212" s="97"/>
      <c r="O212" s="98"/>
    </row>
    <row r="213" spans="2:15" ht="15">
      <c r="B213" s="153" t="s">
        <v>611</v>
      </c>
      <c r="C213" s="164" t="s">
        <v>612</v>
      </c>
      <c r="D213" s="164"/>
      <c r="E213" s="137"/>
      <c r="F213" s="129" t="s">
        <v>613</v>
      </c>
      <c r="G213" s="160" t="s">
        <v>614</v>
      </c>
      <c r="H213" s="138">
        <f>H214+H215</f>
        <v>0</v>
      </c>
      <c r="I213" s="138">
        <f>I214+I215</f>
        <v>0</v>
      </c>
      <c r="J213" s="138">
        <f>J214+J215</f>
        <v>0</v>
      </c>
      <c r="K213" s="97"/>
      <c r="O213" s="98"/>
    </row>
    <row r="214" spans="2:15">
      <c r="B214" s="47" t="s">
        <v>615</v>
      </c>
      <c r="C214" s="51" t="s">
        <v>616</v>
      </c>
      <c r="D214" s="51"/>
      <c r="E214" s="42"/>
      <c r="F214" s="32" t="s">
        <v>617</v>
      </c>
      <c r="G214" s="46"/>
      <c r="H214" s="117"/>
      <c r="I214" s="117"/>
      <c r="J214" s="117"/>
      <c r="K214" s="97"/>
      <c r="O214" s="98"/>
    </row>
    <row r="215" spans="2:15">
      <c r="B215" s="47" t="s">
        <v>618</v>
      </c>
      <c r="C215" s="51" t="s">
        <v>619</v>
      </c>
      <c r="D215" s="51"/>
      <c r="E215" s="42"/>
      <c r="F215" s="32" t="s">
        <v>620</v>
      </c>
      <c r="G215" s="46"/>
      <c r="H215" s="117"/>
      <c r="I215" s="117"/>
      <c r="J215" s="117"/>
      <c r="K215" s="97"/>
      <c r="O215" s="98"/>
    </row>
    <row r="216" spans="2:15">
      <c r="B216" s="49" t="s">
        <v>485</v>
      </c>
      <c r="C216" s="50" t="s">
        <v>621</v>
      </c>
      <c r="D216" s="50"/>
      <c r="E216" s="42"/>
      <c r="F216" s="32" t="s">
        <v>622</v>
      </c>
      <c r="G216" s="46"/>
      <c r="H216" s="117"/>
      <c r="I216" s="117"/>
      <c r="J216" s="117"/>
      <c r="K216" s="97"/>
      <c r="O216" s="98"/>
    </row>
    <row r="217" spans="2:15" ht="15">
      <c r="B217" s="153" t="s">
        <v>623</v>
      </c>
      <c r="C217" s="164" t="s">
        <v>624</v>
      </c>
      <c r="D217" s="164"/>
      <c r="E217" s="137"/>
      <c r="F217" s="129" t="s">
        <v>625</v>
      </c>
      <c r="G217" s="160" t="s">
        <v>626</v>
      </c>
      <c r="H217" s="138">
        <f>H218+H219</f>
        <v>0</v>
      </c>
      <c r="I217" s="138">
        <f>I218+I219</f>
        <v>0</v>
      </c>
      <c r="J217" s="138">
        <f>J218+J219</f>
        <v>0</v>
      </c>
      <c r="K217" s="97"/>
      <c r="O217" s="98"/>
    </row>
    <row r="218" spans="2:15">
      <c r="B218" s="52" t="s">
        <v>627</v>
      </c>
      <c r="C218" s="51" t="s">
        <v>628</v>
      </c>
      <c r="D218" s="51"/>
      <c r="E218" s="42"/>
      <c r="F218" s="32" t="s">
        <v>629</v>
      </c>
      <c r="G218" s="46"/>
      <c r="H218" s="117"/>
      <c r="I218" s="117"/>
      <c r="J218" s="117"/>
      <c r="K218" s="97"/>
      <c r="O218" s="98"/>
    </row>
    <row r="219" spans="2:15">
      <c r="B219" s="52" t="s">
        <v>630</v>
      </c>
      <c r="C219" s="51" t="s">
        <v>631</v>
      </c>
      <c r="D219" s="51"/>
      <c r="E219" s="42"/>
      <c r="F219" s="32" t="s">
        <v>632</v>
      </c>
      <c r="G219" s="46"/>
      <c r="H219" s="117"/>
      <c r="I219" s="117"/>
      <c r="J219" s="117"/>
      <c r="K219" s="97"/>
      <c r="O219" s="98"/>
    </row>
    <row r="220" spans="2:15">
      <c r="B220" s="49" t="s">
        <v>633</v>
      </c>
      <c r="C220" s="50" t="s">
        <v>634</v>
      </c>
      <c r="D220" s="50"/>
      <c r="E220" s="42"/>
      <c r="F220" s="32" t="s">
        <v>635</v>
      </c>
      <c r="G220" s="46"/>
      <c r="H220" s="117"/>
      <c r="I220" s="117"/>
      <c r="J220" s="117"/>
      <c r="K220" s="97"/>
      <c r="O220" s="98"/>
    </row>
    <row r="221" spans="2:15">
      <c r="B221" s="49" t="s">
        <v>636</v>
      </c>
      <c r="C221" s="50" t="s">
        <v>637</v>
      </c>
      <c r="D221" s="50"/>
      <c r="E221" s="42"/>
      <c r="F221" s="32" t="s">
        <v>638</v>
      </c>
      <c r="G221" s="46"/>
      <c r="H221" s="118"/>
      <c r="I221" s="118"/>
      <c r="J221" s="118"/>
      <c r="K221" s="97"/>
      <c r="O221" s="98"/>
    </row>
    <row r="222" spans="2:15" ht="18" customHeight="1">
      <c r="B222" s="163" t="s">
        <v>639</v>
      </c>
      <c r="C222" s="164" t="s">
        <v>640</v>
      </c>
      <c r="D222" s="164"/>
      <c r="E222" s="137"/>
      <c r="F222" s="129" t="s">
        <v>641</v>
      </c>
      <c r="G222" s="160" t="s">
        <v>642</v>
      </c>
      <c r="H222" s="138">
        <f>H205+H209+H213+H220-H208-H212-H216-H217-H221</f>
        <v>0</v>
      </c>
      <c r="I222" s="138">
        <f>I205+I209+I213+I220-I208-I212-I216-I217-I221</f>
        <v>0</v>
      </c>
      <c r="J222" s="138">
        <f>J205+J209+J213+J220-J208-J212-J216-J217-J221</f>
        <v>0</v>
      </c>
      <c r="K222" s="97"/>
      <c r="M222" s="99"/>
      <c r="O222" s="98"/>
    </row>
    <row r="223" spans="2:15" ht="33" customHeight="1">
      <c r="B223" s="143" t="s">
        <v>643</v>
      </c>
      <c r="C223" s="164" t="s">
        <v>644</v>
      </c>
      <c r="D223" s="164"/>
      <c r="E223" s="137"/>
      <c r="F223" s="129" t="s">
        <v>645</v>
      </c>
      <c r="G223" s="167" t="s">
        <v>646</v>
      </c>
      <c r="H223" s="138">
        <f>H204+H222</f>
        <v>0</v>
      </c>
      <c r="I223" s="138">
        <f>I204+I222</f>
        <v>0</v>
      </c>
      <c r="J223" s="138">
        <f>J204+J222</f>
        <v>0</v>
      </c>
      <c r="K223" s="97"/>
      <c r="O223" s="98"/>
    </row>
    <row r="224" spans="2:15" ht="15">
      <c r="B224" s="153" t="s">
        <v>647</v>
      </c>
      <c r="C224" s="168" t="s">
        <v>648</v>
      </c>
      <c r="D224" s="164"/>
      <c r="E224" s="137"/>
      <c r="F224" s="129" t="s">
        <v>649</v>
      </c>
      <c r="G224" s="166" t="s">
        <v>650</v>
      </c>
      <c r="H224" s="138">
        <f>H225+H226</f>
        <v>0</v>
      </c>
      <c r="I224" s="138">
        <f>I225+I226</f>
        <v>0</v>
      </c>
      <c r="J224" s="138">
        <f>J225+J226</f>
        <v>0</v>
      </c>
      <c r="K224" s="97"/>
      <c r="O224" s="98"/>
    </row>
    <row r="225" spans="2:15" ht="15">
      <c r="B225" s="52" t="s">
        <v>651</v>
      </c>
      <c r="C225" s="183" t="s">
        <v>652</v>
      </c>
      <c r="D225" s="51"/>
      <c r="E225" s="37"/>
      <c r="F225" s="32" t="s">
        <v>653</v>
      </c>
      <c r="G225" s="35"/>
      <c r="H225" s="118"/>
      <c r="I225" s="118"/>
      <c r="J225" s="118"/>
      <c r="K225" s="97"/>
      <c r="O225" s="98"/>
    </row>
    <row r="226" spans="2:15" ht="15">
      <c r="B226" s="52" t="s">
        <v>654</v>
      </c>
      <c r="C226" s="183" t="s">
        <v>655</v>
      </c>
      <c r="D226" s="51"/>
      <c r="E226" s="37"/>
      <c r="F226" s="32" t="s">
        <v>656</v>
      </c>
      <c r="G226" s="35"/>
      <c r="H226" s="118"/>
      <c r="I226" s="118"/>
      <c r="J226" s="118"/>
      <c r="K226" s="97"/>
      <c r="O226" s="98"/>
    </row>
    <row r="227" spans="2:15" ht="15">
      <c r="B227" s="143" t="s">
        <v>657</v>
      </c>
      <c r="C227" s="168" t="s">
        <v>658</v>
      </c>
      <c r="D227" s="164"/>
      <c r="E227" s="137"/>
      <c r="F227" s="129" t="s">
        <v>659</v>
      </c>
      <c r="G227" s="160" t="s">
        <v>660</v>
      </c>
      <c r="H227" s="138">
        <f>H223-H224</f>
        <v>0</v>
      </c>
      <c r="I227" s="138">
        <f>I223-I224</f>
        <v>0</v>
      </c>
      <c r="J227" s="138">
        <f>J223-J224</f>
        <v>0</v>
      </c>
      <c r="K227" s="100"/>
      <c r="O227" s="98"/>
    </row>
    <row r="228" spans="2:15" ht="15">
      <c r="B228" s="49" t="s">
        <v>661</v>
      </c>
      <c r="C228" s="501" t="s">
        <v>662</v>
      </c>
      <c r="D228" s="500"/>
      <c r="E228" s="31"/>
      <c r="F228" s="32" t="s">
        <v>663</v>
      </c>
      <c r="G228" s="35"/>
      <c r="H228" s="112"/>
      <c r="I228" s="112"/>
      <c r="J228" s="112"/>
      <c r="K228" s="100"/>
      <c r="O228" s="98"/>
    </row>
    <row r="229" spans="2:15" ht="15">
      <c r="B229" s="143" t="s">
        <v>664</v>
      </c>
      <c r="C229" s="168" t="s">
        <v>665</v>
      </c>
      <c r="D229" s="164"/>
      <c r="E229" s="137"/>
      <c r="F229" s="129" t="s">
        <v>666</v>
      </c>
      <c r="G229" s="160" t="s">
        <v>667</v>
      </c>
      <c r="H229" s="138">
        <f>H227-H228</f>
        <v>0</v>
      </c>
      <c r="I229" s="138">
        <f>I227-I228</f>
        <v>0</v>
      </c>
      <c r="J229" s="138">
        <f>J227-J228</f>
        <v>0</v>
      </c>
      <c r="K229" s="100"/>
      <c r="O229" s="98"/>
    </row>
    <row r="230" spans="2:15" ht="15.75" thickBot="1">
      <c r="B230" s="169"/>
      <c r="C230" s="170" t="s">
        <v>668</v>
      </c>
      <c r="D230" s="189"/>
      <c r="E230" s="171"/>
      <c r="F230" s="129" t="s">
        <v>669</v>
      </c>
      <c r="G230" s="160" t="s">
        <v>670</v>
      </c>
      <c r="H230" s="138">
        <f>H172+H173+H194+H205+H209+H213+H220</f>
        <v>0</v>
      </c>
      <c r="I230" s="138">
        <f>I172+I173+I194+I205+I209+I213+I220</f>
        <v>0</v>
      </c>
      <c r="J230" s="138">
        <f>J172+J173+J194+J205+J209+J213+J220</f>
        <v>0</v>
      </c>
      <c r="K230" s="97"/>
      <c r="O230" s="98"/>
    </row>
    <row r="231" spans="2:15" ht="15.75" thickBot="1">
      <c r="B231" s="1"/>
      <c r="C231" s="179" t="s">
        <v>671</v>
      </c>
      <c r="D231" s="175"/>
      <c r="E231" s="15"/>
      <c r="F231" s="63"/>
      <c r="G231" s="62"/>
      <c r="H231" s="174">
        <f>H229-H122</f>
        <v>0</v>
      </c>
      <c r="I231" s="174">
        <f>I229-I122</f>
        <v>0</v>
      </c>
      <c r="J231" s="174">
        <f>J229-J122</f>
        <v>0</v>
      </c>
      <c r="K231" s="101"/>
      <c r="L231" s="17">
        <f>IF(H231&lt;&gt;0,1,IF(I231&lt;&gt;0,1,IF(J231&lt;&gt;0,1,0)))</f>
        <v>0</v>
      </c>
      <c r="O231" s="98"/>
    </row>
    <row r="232" spans="2:15" ht="15.75" thickBot="1">
      <c r="B232" s="1"/>
      <c r="C232" s="184" t="s">
        <v>672</v>
      </c>
      <c r="D232" s="190"/>
      <c r="E232" s="122"/>
      <c r="F232" s="172"/>
      <c r="G232" s="173"/>
      <c r="H232" s="412" t="s">
        <v>673</v>
      </c>
      <c r="I232" s="413"/>
      <c r="J232" s="414"/>
      <c r="K232" s="102"/>
      <c r="L232" s="103"/>
      <c r="M232" s="103"/>
      <c r="O232" s="98"/>
    </row>
    <row r="233" spans="2:15" ht="15">
      <c r="B233" s="1"/>
      <c r="C233" s="185" t="s">
        <v>674</v>
      </c>
      <c r="D233" s="103"/>
      <c r="E233" s="105"/>
      <c r="F233" s="104" t="s">
        <v>675</v>
      </c>
      <c r="G233" s="106" t="s">
        <v>676</v>
      </c>
      <c r="H233" s="119"/>
      <c r="I233" s="119"/>
      <c r="J233" s="119"/>
      <c r="K233" s="107"/>
      <c r="O233" s="98"/>
    </row>
    <row r="234" spans="2:15" ht="15.75" thickBot="1">
      <c r="B234" s="1"/>
      <c r="C234" s="186" t="s">
        <v>677</v>
      </c>
      <c r="D234" s="191"/>
      <c r="E234" s="108"/>
      <c r="F234" s="109" t="s">
        <v>678</v>
      </c>
      <c r="G234" s="110" t="s">
        <v>676</v>
      </c>
      <c r="H234" s="120"/>
      <c r="I234" s="120"/>
      <c r="J234" s="120"/>
      <c r="K234" s="111"/>
      <c r="O234" s="98"/>
    </row>
    <row r="235" spans="2:15">
      <c r="K235" s="99"/>
      <c r="O235" s="98"/>
    </row>
    <row r="236" spans="2:15">
      <c r="C236" s="19"/>
      <c r="D236" s="19"/>
      <c r="O236" s="98"/>
    </row>
    <row r="237" spans="2:15" ht="17.25" thickBot="1">
      <c r="C237" s="19"/>
      <c r="D237" s="19"/>
      <c r="O237" s="98"/>
    </row>
    <row r="238" spans="2:15" ht="17.25" thickBot="1">
      <c r="B238" s="285"/>
      <c r="C238" s="19"/>
      <c r="G238" s="374" t="s">
        <v>679</v>
      </c>
      <c r="H238" s="376"/>
      <c r="I238" s="375" t="s">
        <v>680</v>
      </c>
      <c r="K238" s="286"/>
    </row>
    <row r="239" spans="2:15" ht="17.25" thickBot="1">
      <c r="B239" s="285"/>
      <c r="C239" s="19"/>
      <c r="H239" s="3"/>
      <c r="I239" s="286"/>
      <c r="J239" s="286"/>
      <c r="K239" s="286"/>
    </row>
    <row r="240" spans="2:15">
      <c r="B240" s="285"/>
      <c r="C240" s="19"/>
      <c r="G240" s="382" t="s">
        <v>681</v>
      </c>
      <c r="H240" s="383">
        <f>$H$17</f>
        <v>45291</v>
      </c>
      <c r="I240" s="383">
        <f>$I$17</f>
        <v>45657</v>
      </c>
      <c r="J240" s="384" t="str">
        <f>$J$17</f>
        <v>Q = 1</v>
      </c>
      <c r="K240" s="286"/>
    </row>
    <row r="241" spans="2:11" ht="17.25" thickBot="1">
      <c r="B241" s="285"/>
      <c r="C241" s="19"/>
      <c r="G241" s="299" t="s">
        <v>682</v>
      </c>
      <c r="H241" s="385" t="e">
        <f>365/(H174/H152)</f>
        <v>#DIV/0!</v>
      </c>
      <c r="I241" s="385" t="e">
        <f>365/(I174/I152)</f>
        <v>#DIV/0!</v>
      </c>
      <c r="J241" s="385" t="e">
        <f>365/4*F11/(J174/J152)</f>
        <v>#DIV/0!</v>
      </c>
      <c r="K241" s="286"/>
    </row>
    <row r="242" spans="2:11" ht="17.25" thickBot="1">
      <c r="B242" s="285"/>
      <c r="C242" s="19"/>
      <c r="H242" s="3"/>
      <c r="I242" s="286"/>
      <c r="J242" s="286"/>
      <c r="K242" s="286"/>
    </row>
    <row r="243" spans="2:11" ht="16.5" customHeight="1">
      <c r="B243" s="285"/>
      <c r="C243" s="19"/>
      <c r="G243" s="462" t="s">
        <v>683</v>
      </c>
      <c r="H243" s="463"/>
      <c r="I243" s="463"/>
      <c r="J243" s="464"/>
    </row>
    <row r="244" spans="2:11">
      <c r="B244" s="285"/>
      <c r="C244" s="19"/>
      <c r="G244" s="287" t="s">
        <v>684</v>
      </c>
      <c r="H244" s="288">
        <v>1.1000000000000001</v>
      </c>
      <c r="I244" s="362"/>
      <c r="J244" s="363"/>
    </row>
    <row r="245" spans="2:11">
      <c r="B245" s="285"/>
      <c r="C245" s="19"/>
      <c r="G245" s="289" t="s">
        <v>681</v>
      </c>
      <c r="H245" s="290">
        <f>$H$17</f>
        <v>45291</v>
      </c>
      <c r="I245" s="290">
        <f>$I$17</f>
        <v>45657</v>
      </c>
      <c r="J245" s="291" t="str">
        <f>$J$17</f>
        <v>Q = 1</v>
      </c>
    </row>
    <row r="246" spans="2:11">
      <c r="B246" s="285"/>
      <c r="G246" s="292" t="s">
        <v>685</v>
      </c>
      <c r="H246" s="293" t="e">
        <f>(H$56+H$75+H$90+H$93)/(H$146)</f>
        <v>#DIV/0!</v>
      </c>
      <c r="I246" s="293" t="e">
        <f>(I$56+I$75+I$90+I$93)/(I$146)</f>
        <v>#DIV/0!</v>
      </c>
      <c r="J246" s="294" t="e">
        <f>(J$56+J$75+J$90+J$93)/(J$146)</f>
        <v>#DIV/0!</v>
      </c>
    </row>
    <row r="247" spans="2:11">
      <c r="B247" s="285"/>
      <c r="G247" s="292" t="s">
        <v>686</v>
      </c>
      <c r="H247" s="293">
        <f>VLOOKUP($F$11,Ciselniky!$C$16:$F$19,2)</f>
        <v>0.2</v>
      </c>
      <c r="I247" s="293">
        <f>VLOOKUP($F$11,Ciselniky!$C$16:$F$19,3)</f>
        <v>0.7</v>
      </c>
      <c r="J247" s="294">
        <f>VLOOKUP($F$11,Ciselniky!$C$16:$F$19,4)</f>
        <v>0.1</v>
      </c>
    </row>
    <row r="248" spans="2:11">
      <c r="B248" s="285"/>
      <c r="G248" s="292" t="s">
        <v>687</v>
      </c>
      <c r="H248" s="364"/>
      <c r="I248" s="365"/>
      <c r="J248" s="294" t="e">
        <f>H246*H247+I246*I247+J246*J247</f>
        <v>#DIV/0!</v>
      </c>
    </row>
    <row r="249" spans="2:11">
      <c r="B249" s="285"/>
      <c r="G249" s="292"/>
      <c r="H249" s="408" t="s">
        <v>688</v>
      </c>
      <c r="I249" s="409"/>
      <c r="J249" s="410"/>
    </row>
    <row r="250" spans="2:11">
      <c r="B250" s="285"/>
      <c r="G250" s="292" t="s">
        <v>689</v>
      </c>
      <c r="H250" s="295">
        <f>(H$56+H$75+H$90+H$93)/$H$244</f>
        <v>0</v>
      </c>
      <c r="I250" s="295">
        <f>(I$56+I$75+I$90+I$93)/$H$244</f>
        <v>0</v>
      </c>
      <c r="J250" s="296">
        <f>(J$56+J$75+J$90+J$93)/$H$244</f>
        <v>0</v>
      </c>
    </row>
    <row r="251" spans="2:11">
      <c r="B251" s="285"/>
      <c r="C251" s="286"/>
      <c r="G251" s="292" t="s">
        <v>690</v>
      </c>
      <c r="H251" s="295">
        <f>(H$56+H$75+H$90+H$93)/$H$244-H$146</f>
        <v>0</v>
      </c>
      <c r="I251" s="295">
        <f>(I$56+I$75+I$90+I$93)/$H$244-I$146</f>
        <v>0</v>
      </c>
      <c r="J251" s="296">
        <f>(J$56+J$75+J$90+J$93)/$H$244-J$146</f>
        <v>0</v>
      </c>
    </row>
    <row r="252" spans="2:11">
      <c r="B252" s="285"/>
      <c r="C252" s="286"/>
      <c r="G252" s="297" t="s">
        <v>691</v>
      </c>
      <c r="H252" s="366"/>
      <c r="I252" s="367"/>
      <c r="J252" s="298">
        <f>H250*H247+I250*I247+J250*J247</f>
        <v>0</v>
      </c>
    </row>
    <row r="253" spans="2:11" ht="17.25" thickBot="1">
      <c r="B253" s="285"/>
      <c r="C253" s="286"/>
      <c r="G253" s="299" t="s">
        <v>692</v>
      </c>
      <c r="H253" s="368"/>
      <c r="I253" s="369"/>
      <c r="J253" s="300">
        <f>MAX(0,(H251*H247+I251*I247+J251*J247))</f>
        <v>0</v>
      </c>
    </row>
    <row r="254" spans="2:11" ht="17.25" thickBot="1">
      <c r="B254" s="285"/>
      <c r="C254" s="286"/>
      <c r="G254" s="465"/>
      <c r="H254" s="466"/>
      <c r="I254" s="466"/>
      <c r="J254" s="467"/>
    </row>
    <row r="255" spans="2:11">
      <c r="B255" s="285"/>
      <c r="C255" s="286"/>
      <c r="G255" s="462" t="s">
        <v>693</v>
      </c>
      <c r="H255" s="463"/>
      <c r="I255" s="463"/>
      <c r="J255" s="464"/>
    </row>
    <row r="256" spans="2:11">
      <c r="B256" s="285"/>
      <c r="C256" s="286"/>
      <c r="G256" s="292"/>
      <c r="H256" s="408" t="s">
        <v>688</v>
      </c>
      <c r="I256" s="409"/>
      <c r="J256" s="410"/>
    </row>
    <row r="257" spans="2:11">
      <c r="B257" s="285"/>
      <c r="C257" s="286"/>
      <c r="G257" s="292" t="s">
        <v>694</v>
      </c>
      <c r="H257" s="301"/>
      <c r="I257" s="295">
        <f>I$227+I$189+(I$125-H$125)-(I$96+I$86-H$96-H$86)+(I$167-H$167)-(I$195+I$196)+(I$199+I$200)</f>
        <v>0</v>
      </c>
      <c r="J257" s="296">
        <f>J$227+J$189+(J$125-I$125)-(J$96+J$86-I$96-I$86)+(J$167-I$167)-(J$195+J$196)+(J$199+J$200)</f>
        <v>0</v>
      </c>
    </row>
    <row r="258" spans="2:11">
      <c r="B258" s="285"/>
      <c r="G258" s="302" t="s">
        <v>695</v>
      </c>
      <c r="H258" s="370"/>
      <c r="I258" s="371"/>
      <c r="J258" s="298">
        <f>(I257*4+J257*$F$11)/(4+$F$11)</f>
        <v>0</v>
      </c>
    </row>
    <row r="259" spans="2:11" ht="17.25" thickBot="1">
      <c r="B259" s="285"/>
      <c r="G259" s="303" t="s">
        <v>696</v>
      </c>
      <c r="H259" s="372"/>
      <c r="I259" s="373"/>
      <c r="J259" s="300" t="e">
        <f>MAX(0,(J258-J$150-J$158-(J$135/$H$238)-((J$133+J$134)/$H$238)))</f>
        <v>#DIV/0!</v>
      </c>
    </row>
    <row r="260" spans="2:11">
      <c r="B260" s="285"/>
      <c r="H260" s="3"/>
      <c r="I260" s="286"/>
      <c r="J260" s="286"/>
      <c r="K260" s="286"/>
    </row>
    <row r="261" spans="2:11" ht="17.25" thickBot="1">
      <c r="B261" s="285"/>
      <c r="H261" s="3"/>
      <c r="I261" s="286"/>
      <c r="J261" s="286"/>
      <c r="K261" s="286"/>
    </row>
    <row r="262" spans="2:11" ht="16.5" customHeight="1">
      <c r="B262" s="285"/>
      <c r="G262" s="462" t="s">
        <v>697</v>
      </c>
      <c r="H262" s="463"/>
      <c r="I262" s="463"/>
      <c r="J262" s="464"/>
    </row>
    <row r="263" spans="2:11">
      <c r="B263" s="285"/>
      <c r="G263" s="287" t="s">
        <v>684</v>
      </c>
      <c r="H263" s="288">
        <v>1.1000000000000001</v>
      </c>
      <c r="I263" s="362"/>
      <c r="J263" s="363"/>
    </row>
    <row r="264" spans="2:11">
      <c r="B264" s="285"/>
      <c r="G264" s="289" t="s">
        <v>681</v>
      </c>
      <c r="H264" s="290">
        <f>$H$17</f>
        <v>45291</v>
      </c>
      <c r="I264" s="290">
        <f>$I$17</f>
        <v>45657</v>
      </c>
      <c r="J264" s="291" t="str">
        <f>$J$17</f>
        <v>Q = 1</v>
      </c>
    </row>
    <row r="265" spans="2:11">
      <c r="B265" s="285"/>
      <c r="G265" s="292" t="s">
        <v>685</v>
      </c>
      <c r="H265" s="293" t="e">
        <f>(H$56+H$75+H$90+H$93)/(H$146)</f>
        <v>#DIV/0!</v>
      </c>
      <c r="I265" s="293" t="e">
        <f>(I$56+I$75+I$90+I$93)/(I$146)</f>
        <v>#DIV/0!</v>
      </c>
      <c r="J265" s="291" t="s">
        <v>698</v>
      </c>
    </row>
    <row r="266" spans="2:11">
      <c r="B266" s="285"/>
      <c r="G266" s="292" t="s">
        <v>686</v>
      </c>
      <c r="H266" s="293">
        <v>0.4</v>
      </c>
      <c r="I266" s="293">
        <v>0.6</v>
      </c>
      <c r="J266" s="291" t="s">
        <v>698</v>
      </c>
    </row>
    <row r="267" spans="2:11">
      <c r="B267" s="285"/>
      <c r="G267" s="292" t="s">
        <v>687</v>
      </c>
      <c r="H267" s="304"/>
      <c r="I267" s="293" t="e">
        <f>H266*H265+I266*I265</f>
        <v>#DIV/0!</v>
      </c>
      <c r="J267" s="291" t="s">
        <v>698</v>
      </c>
    </row>
    <row r="268" spans="2:11">
      <c r="B268" s="285"/>
      <c r="G268" s="292"/>
      <c r="H268" s="408" t="s">
        <v>688</v>
      </c>
      <c r="I268" s="409"/>
      <c r="J268" s="410"/>
    </row>
    <row r="269" spans="2:11">
      <c r="B269" s="285"/>
      <c r="G269" s="292" t="s">
        <v>689</v>
      </c>
      <c r="H269" s="295">
        <f>(H$56+H$75+H$90+H$93)/$H$263</f>
        <v>0</v>
      </c>
      <c r="I269" s="295">
        <f>(I$56+I$75+I$90+I$93)/$H$263</f>
        <v>0</v>
      </c>
      <c r="J269" s="291" t="s">
        <v>698</v>
      </c>
    </row>
    <row r="270" spans="2:11">
      <c r="B270" s="285"/>
      <c r="G270" s="292" t="s">
        <v>690</v>
      </c>
      <c r="H270" s="295">
        <f>(H$56+H$75+H$90+H$93)/$H$263-H$146</f>
        <v>0</v>
      </c>
      <c r="I270" s="295">
        <f>(I$56+I$75+I$90+I$93)/$H$263-I$146</f>
        <v>0</v>
      </c>
      <c r="J270" s="291" t="s">
        <v>698</v>
      </c>
    </row>
    <row r="271" spans="2:11">
      <c r="B271" s="285"/>
      <c r="G271" s="297" t="s">
        <v>691</v>
      </c>
      <c r="H271" s="305"/>
      <c r="I271" s="306">
        <f>H269*H266+I269*I266</f>
        <v>0</v>
      </c>
      <c r="J271" s="291" t="s">
        <v>698</v>
      </c>
    </row>
    <row r="272" spans="2:11" ht="17.25" thickBot="1">
      <c r="B272" s="285"/>
      <c r="G272" s="299" t="s">
        <v>692</v>
      </c>
      <c r="H272" s="307"/>
      <c r="I272" s="308">
        <f>MAX(0,(H270*H266+I270*I266))</f>
        <v>0</v>
      </c>
      <c r="J272" s="309" t="s">
        <v>698</v>
      </c>
    </row>
    <row r="273" spans="2:11" ht="17.25" thickBot="1">
      <c r="B273" s="285"/>
      <c r="G273" s="465"/>
      <c r="H273" s="466"/>
      <c r="I273" s="466"/>
      <c r="J273" s="467"/>
    </row>
    <row r="274" spans="2:11">
      <c r="B274" s="285"/>
      <c r="G274" s="462" t="s">
        <v>693</v>
      </c>
      <c r="H274" s="463"/>
      <c r="I274" s="463"/>
      <c r="J274" s="464"/>
    </row>
    <row r="275" spans="2:11">
      <c r="B275" s="285"/>
      <c r="G275" s="292"/>
      <c r="H275" s="408" t="s">
        <v>688</v>
      </c>
      <c r="I275" s="409"/>
      <c r="J275" s="410"/>
    </row>
    <row r="276" spans="2:11">
      <c r="B276" s="285"/>
      <c r="G276" s="292" t="s">
        <v>694</v>
      </c>
      <c r="H276" s="301"/>
      <c r="I276" s="295">
        <f>I$227+I$189+(I$125-H$125)-(I$96+I$86-H$96-H$86)+(I$167-H$167)-(I$195+I$196)+(I$199+I$200)</f>
        <v>0</v>
      </c>
      <c r="J276" s="291" t="s">
        <v>698</v>
      </c>
    </row>
    <row r="277" spans="2:11" ht="17.25" thickBot="1">
      <c r="B277" s="285"/>
      <c r="G277" s="303" t="s">
        <v>696</v>
      </c>
      <c r="H277" s="310"/>
      <c r="I277" s="308" t="e">
        <f>MAX(0,(I276-I$150-I$158-(I$135/$H$238)-((I$133+I$134)/$H$238)))</f>
        <v>#DIV/0!</v>
      </c>
      <c r="J277" s="309" t="s">
        <v>698</v>
      </c>
    </row>
    <row r="278" spans="2:11">
      <c r="B278" s="285"/>
      <c r="H278" s="3"/>
      <c r="I278" s="286"/>
      <c r="J278" s="286"/>
      <c r="K278" s="286"/>
    </row>
    <row r="279" spans="2:11" ht="17.25" thickBot="1">
      <c r="B279" s="285"/>
      <c r="H279" s="3"/>
      <c r="I279" s="286"/>
      <c r="J279" s="286"/>
      <c r="K279" s="286"/>
    </row>
    <row r="280" spans="2:11" ht="16.5" customHeight="1">
      <c r="B280" s="285"/>
      <c r="G280" s="462" t="s">
        <v>699</v>
      </c>
      <c r="H280" s="463"/>
      <c r="I280" s="463"/>
      <c r="J280" s="464"/>
    </row>
    <row r="281" spans="2:11">
      <c r="B281" s="285"/>
      <c r="G281" s="287" t="s">
        <v>684</v>
      </c>
      <c r="H281" s="288">
        <v>1.1000000000000001</v>
      </c>
      <c r="I281" s="362"/>
      <c r="J281" s="363"/>
    </row>
    <row r="282" spans="2:11">
      <c r="B282" s="285"/>
      <c r="G282" s="289" t="s">
        <v>681</v>
      </c>
      <c r="H282" s="290">
        <f>$H$17</f>
        <v>45291</v>
      </c>
      <c r="I282" s="290">
        <f>$I$17</f>
        <v>45657</v>
      </c>
      <c r="J282" s="291" t="str">
        <f>$J$17</f>
        <v>Q = 1</v>
      </c>
    </row>
    <row r="283" spans="2:11">
      <c r="B283" s="285"/>
      <c r="G283" s="292" t="s">
        <v>685</v>
      </c>
      <c r="H283" s="290" t="s">
        <v>698</v>
      </c>
      <c r="I283" s="293" t="e">
        <f>(I$56+I$75+I$90+I$93)/(I$146)</f>
        <v>#DIV/0!</v>
      </c>
      <c r="J283" s="294" t="e">
        <f>(J$56+J$75+J$90+J$93)/(J$146)</f>
        <v>#DIV/0!</v>
      </c>
    </row>
    <row r="284" spans="2:11">
      <c r="B284" s="285"/>
      <c r="G284" s="292" t="s">
        <v>686</v>
      </c>
      <c r="H284" s="290" t="s">
        <v>698</v>
      </c>
      <c r="I284" s="293">
        <f>VLOOKUP($F$11,Ciselniky!$C$22:$E$25,2)</f>
        <v>0.8</v>
      </c>
      <c r="J284" s="294">
        <f>VLOOKUP($F$11,Ciselniky!$C$22:$E$25,3)</f>
        <v>0.2</v>
      </c>
    </row>
    <row r="285" spans="2:11">
      <c r="B285" s="285"/>
      <c r="G285" s="292" t="s">
        <v>687</v>
      </c>
      <c r="H285" s="468"/>
      <c r="I285" s="469"/>
      <c r="J285" s="294" t="e">
        <f>I284*I283+J284*J283</f>
        <v>#DIV/0!</v>
      </c>
    </row>
    <row r="286" spans="2:11">
      <c r="B286" s="285"/>
      <c r="G286" s="292"/>
      <c r="H286" s="470" t="s">
        <v>688</v>
      </c>
      <c r="I286" s="470"/>
      <c r="J286" s="471"/>
    </row>
    <row r="287" spans="2:11">
      <c r="B287" s="285"/>
      <c r="G287" s="292" t="s">
        <v>689</v>
      </c>
      <c r="H287" s="290" t="s">
        <v>698</v>
      </c>
      <c r="I287" s="295">
        <f>(I$56+I$75+I$90+I$93)/$H$281</f>
        <v>0</v>
      </c>
      <c r="J287" s="296">
        <f>(J$56+J$75+J$90+J$93)/$H$281</f>
        <v>0</v>
      </c>
    </row>
    <row r="288" spans="2:11">
      <c r="B288" s="285"/>
      <c r="G288" s="292" t="s">
        <v>690</v>
      </c>
      <c r="H288" s="290" t="s">
        <v>698</v>
      </c>
      <c r="I288" s="295">
        <f>(I$56+I$75+I$90+I$93)/$H$281-I$146</f>
        <v>0</v>
      </c>
      <c r="J288" s="296">
        <f>(J$56+J$75+J$90+J$93)/$H$281-J$146</f>
        <v>0</v>
      </c>
    </row>
    <row r="289" spans="2:11">
      <c r="B289" s="285"/>
      <c r="G289" s="297" t="s">
        <v>691</v>
      </c>
      <c r="H289" s="472"/>
      <c r="I289" s="473"/>
      <c r="J289" s="298">
        <f>I287*I284+J287*J284</f>
        <v>0</v>
      </c>
    </row>
    <row r="290" spans="2:11" ht="17.25" thickBot="1">
      <c r="B290" s="285"/>
      <c r="G290" s="299" t="s">
        <v>692</v>
      </c>
      <c r="H290" s="474"/>
      <c r="I290" s="475"/>
      <c r="J290" s="300">
        <f>MAX(0,(I288*I284+J288*J284))</f>
        <v>0</v>
      </c>
    </row>
    <row r="291" spans="2:11" ht="17.25" thickBot="1">
      <c r="B291" s="285"/>
      <c r="G291" s="465"/>
      <c r="H291" s="466"/>
      <c r="I291" s="466"/>
      <c r="J291" s="467"/>
    </row>
    <row r="292" spans="2:11">
      <c r="B292" s="285"/>
      <c r="G292" s="462" t="s">
        <v>693</v>
      </c>
      <c r="H292" s="463"/>
      <c r="I292" s="463"/>
      <c r="J292" s="464"/>
    </row>
    <row r="293" spans="2:11">
      <c r="B293" s="285"/>
      <c r="G293" s="292"/>
      <c r="H293" s="408" t="s">
        <v>688</v>
      </c>
      <c r="I293" s="409"/>
      <c r="J293" s="410"/>
    </row>
    <row r="294" spans="2:11">
      <c r="B294" s="285"/>
      <c r="G294" s="292" t="s">
        <v>694</v>
      </c>
      <c r="H294" s="433"/>
      <c r="I294" s="434"/>
      <c r="J294" s="296">
        <f>J$227+J$189+(J$125-I$125)-(J$96+J$86-I$96-I$86)+(J$167-I$167)-(J$195+J$196)+(J$199+J$200)</f>
        <v>0</v>
      </c>
    </row>
    <row r="295" spans="2:11" ht="17.25" thickBot="1">
      <c r="B295" s="285"/>
      <c r="G295" s="303" t="s">
        <v>696</v>
      </c>
      <c r="H295" s="435"/>
      <c r="I295" s="436"/>
      <c r="J295" s="300" t="e">
        <f>MAX(0,(J294-J$150-J$158-(J$135/$H$238)-((J$133+J$134)/$H$238)))</f>
        <v>#DIV/0!</v>
      </c>
    </row>
    <row r="296" spans="2:11">
      <c r="B296" s="285"/>
      <c r="H296" s="3"/>
      <c r="I296" s="286"/>
      <c r="J296" s="286"/>
      <c r="K296" s="286"/>
    </row>
    <row r="297" spans="2:11" ht="17.25" thickBot="1">
      <c r="B297" s="285"/>
      <c r="H297" s="3"/>
      <c r="I297" s="286"/>
      <c r="J297" s="286"/>
      <c r="K297" s="286"/>
    </row>
    <row r="298" spans="2:11" ht="14.25">
      <c r="B298" s="444" t="s">
        <v>700</v>
      </c>
      <c r="C298" s="445"/>
      <c r="D298" s="445"/>
      <c r="E298" s="445"/>
      <c r="F298" s="445"/>
      <c r="G298" s="446"/>
      <c r="H298" s="311" t="s">
        <v>698</v>
      </c>
      <c r="I298" s="312">
        <f>H299</f>
        <v>45291</v>
      </c>
      <c r="J298" s="313">
        <f>I299</f>
        <v>45657</v>
      </c>
    </row>
    <row r="299" spans="2:11" ht="13.5" thickBot="1">
      <c r="B299" s="447"/>
      <c r="C299" s="448"/>
      <c r="D299" s="448"/>
      <c r="E299" s="448"/>
      <c r="F299" s="448"/>
      <c r="G299" s="449"/>
      <c r="H299" s="314">
        <f>H17</f>
        <v>45291</v>
      </c>
      <c r="I299" s="315">
        <f>I17</f>
        <v>45657</v>
      </c>
      <c r="J299" s="316" t="str">
        <f>J17</f>
        <v>Q = 1</v>
      </c>
    </row>
    <row r="300" spans="2:11">
      <c r="B300" s="317" t="s">
        <v>701</v>
      </c>
      <c r="C300" s="318" t="s">
        <v>702</v>
      </c>
      <c r="D300" s="319"/>
      <c r="E300" s="320">
        <v>1</v>
      </c>
      <c r="F300" s="321" t="s">
        <v>703</v>
      </c>
      <c r="G300" s="322"/>
      <c r="H300" s="323" t="s">
        <v>698</v>
      </c>
      <c r="I300" s="324">
        <f>H90+H93</f>
        <v>0</v>
      </c>
      <c r="J300" s="377">
        <f>I90+I93</f>
        <v>0</v>
      </c>
    </row>
    <row r="301" spans="2:11">
      <c r="B301" s="325" t="s">
        <v>704</v>
      </c>
      <c r="C301" s="326" t="s">
        <v>705</v>
      </c>
      <c r="D301" s="327"/>
      <c r="E301" s="328">
        <v>2</v>
      </c>
      <c r="F301" s="329" t="s">
        <v>706</v>
      </c>
      <c r="G301" s="330"/>
      <c r="H301" s="331" t="s">
        <v>698</v>
      </c>
      <c r="I301" s="295">
        <f>I227</f>
        <v>0</v>
      </c>
      <c r="J301" s="296">
        <f>J227</f>
        <v>0</v>
      </c>
    </row>
    <row r="302" spans="2:11">
      <c r="B302" s="325" t="s">
        <v>707</v>
      </c>
      <c r="C302" s="332" t="s">
        <v>708</v>
      </c>
      <c r="D302" s="327"/>
      <c r="E302" s="333">
        <v>3</v>
      </c>
      <c r="F302" s="329" t="s">
        <v>709</v>
      </c>
      <c r="G302" s="330"/>
      <c r="H302" s="331" t="s">
        <v>698</v>
      </c>
      <c r="I302" s="295">
        <f>I303+I304+I305-I306+I307</f>
        <v>0</v>
      </c>
      <c r="J302" s="296">
        <f>J303+J304+J305-J306+J307</f>
        <v>0</v>
      </c>
    </row>
    <row r="303" spans="2:11">
      <c r="B303" s="325" t="s">
        <v>710</v>
      </c>
      <c r="C303" s="332" t="s">
        <v>711</v>
      </c>
      <c r="D303" s="327"/>
      <c r="E303" s="333">
        <v>4</v>
      </c>
      <c r="F303" s="329" t="s">
        <v>712</v>
      </c>
      <c r="G303" s="330"/>
      <c r="H303" s="331" t="s">
        <v>698</v>
      </c>
      <c r="I303" s="295">
        <f>I189</f>
        <v>0</v>
      </c>
      <c r="J303" s="296">
        <f>J189</f>
        <v>0</v>
      </c>
    </row>
    <row r="304" spans="2:11">
      <c r="B304" s="325" t="s">
        <v>713</v>
      </c>
      <c r="C304" s="332" t="s">
        <v>714</v>
      </c>
      <c r="D304" s="327"/>
      <c r="E304" s="333">
        <v>5</v>
      </c>
      <c r="F304" s="329" t="s">
        <v>715</v>
      </c>
      <c r="G304" s="330"/>
      <c r="H304" s="331" t="s">
        <v>698</v>
      </c>
      <c r="I304" s="295">
        <f>I37-H37</f>
        <v>0</v>
      </c>
      <c r="J304" s="296">
        <f>J37-I37</f>
        <v>0</v>
      </c>
    </row>
    <row r="305" spans="2:10">
      <c r="B305" s="325" t="s">
        <v>716</v>
      </c>
      <c r="C305" s="332" t="s">
        <v>717</v>
      </c>
      <c r="D305" s="327"/>
      <c r="E305" s="333">
        <v>6</v>
      </c>
      <c r="F305" s="329" t="s">
        <v>718</v>
      </c>
      <c r="G305" s="330"/>
      <c r="H305" s="331" t="s">
        <v>698</v>
      </c>
      <c r="I305" s="295">
        <f>I125-H125</f>
        <v>0</v>
      </c>
      <c r="J305" s="296">
        <f>J125-I125</f>
        <v>0</v>
      </c>
    </row>
    <row r="306" spans="2:10">
      <c r="B306" s="325" t="s">
        <v>719</v>
      </c>
      <c r="C306" s="332" t="s">
        <v>720</v>
      </c>
      <c r="D306" s="327"/>
      <c r="E306" s="333">
        <v>7</v>
      </c>
      <c r="F306" s="329" t="s">
        <v>721</v>
      </c>
      <c r="G306" s="330"/>
      <c r="H306" s="331" t="s">
        <v>698</v>
      </c>
      <c r="I306" s="295">
        <f>I96-H96+I86-H86</f>
        <v>0</v>
      </c>
      <c r="J306" s="296">
        <f>J96-I96+J86-I86</f>
        <v>0</v>
      </c>
    </row>
    <row r="307" spans="2:10">
      <c r="B307" s="325" t="s">
        <v>722</v>
      </c>
      <c r="C307" s="332" t="s">
        <v>723</v>
      </c>
      <c r="D307" s="327"/>
      <c r="E307" s="333">
        <v>8</v>
      </c>
      <c r="F307" s="329" t="s">
        <v>724</v>
      </c>
      <c r="G307" s="330"/>
      <c r="H307" s="331" t="s">
        <v>698</v>
      </c>
      <c r="I307" s="295">
        <f>I167-H167+I164-H164</f>
        <v>0</v>
      </c>
      <c r="J307" s="296">
        <f>J167-I167+J164-I164</f>
        <v>0</v>
      </c>
    </row>
    <row r="308" spans="2:10">
      <c r="B308" s="334" t="s">
        <v>725</v>
      </c>
      <c r="C308" s="335" t="s">
        <v>726</v>
      </c>
      <c r="D308" s="327"/>
      <c r="E308" s="336">
        <v>9</v>
      </c>
      <c r="F308" s="329" t="s">
        <v>727</v>
      </c>
      <c r="G308" s="330"/>
      <c r="H308" s="337" t="s">
        <v>698</v>
      </c>
      <c r="I308" s="338">
        <f>I301+I302</f>
        <v>0</v>
      </c>
      <c r="J308" s="378">
        <f>J301+J302</f>
        <v>0</v>
      </c>
    </row>
    <row r="309" spans="2:10">
      <c r="B309" s="325" t="s">
        <v>728</v>
      </c>
      <c r="C309" s="332" t="s">
        <v>729</v>
      </c>
      <c r="D309" s="327"/>
      <c r="E309" s="333">
        <v>10</v>
      </c>
      <c r="F309" s="329" t="s">
        <v>730</v>
      </c>
      <c r="G309" s="330"/>
      <c r="H309" s="331" t="s">
        <v>698</v>
      </c>
      <c r="I309" s="295">
        <f>-I310+I311-I312</f>
        <v>0</v>
      </c>
      <c r="J309" s="296">
        <f>-J310+J311-J312</f>
        <v>0</v>
      </c>
    </row>
    <row r="310" spans="2:10">
      <c r="B310" s="325" t="s">
        <v>731</v>
      </c>
      <c r="C310" s="332" t="s">
        <v>732</v>
      </c>
      <c r="D310" s="327"/>
      <c r="E310" s="333">
        <v>11</v>
      </c>
      <c r="F310" s="329" t="s">
        <v>733</v>
      </c>
      <c r="G310" s="330"/>
      <c r="H310" s="331" t="s">
        <v>698</v>
      </c>
      <c r="I310" s="295">
        <f>I75-H75</f>
        <v>0</v>
      </c>
      <c r="J310" s="296">
        <f>J75-I75</f>
        <v>0</v>
      </c>
    </row>
    <row r="311" spans="2:10">
      <c r="B311" s="325" t="s">
        <v>734</v>
      </c>
      <c r="C311" s="332" t="s">
        <v>735</v>
      </c>
      <c r="D311" s="327"/>
      <c r="E311" s="333">
        <v>12</v>
      </c>
      <c r="F311" s="329" t="s">
        <v>736</v>
      </c>
      <c r="G311" s="330"/>
      <c r="H311" s="331" t="s">
        <v>698</v>
      </c>
      <c r="I311" s="295">
        <f>(I146-I150-I158)-(H146-H150-H158)</f>
        <v>0</v>
      </c>
      <c r="J311" s="296">
        <f>(J146-J150-J158)-(I146-I150-I158)</f>
        <v>0</v>
      </c>
    </row>
    <row r="312" spans="2:10">
      <c r="B312" s="325" t="s">
        <v>737</v>
      </c>
      <c r="C312" s="332" t="s">
        <v>738</v>
      </c>
      <c r="D312" s="327"/>
      <c r="E312" s="333">
        <v>13</v>
      </c>
      <c r="F312" s="329" t="s">
        <v>739</v>
      </c>
      <c r="G312" s="330"/>
      <c r="H312" s="331" t="s">
        <v>698</v>
      </c>
      <c r="I312" s="295">
        <f>I56-H56</f>
        <v>0</v>
      </c>
      <c r="J312" s="296">
        <f>J56-I56</f>
        <v>0</v>
      </c>
    </row>
    <row r="313" spans="2:10">
      <c r="B313" s="325" t="s">
        <v>740</v>
      </c>
      <c r="C313" s="332" t="s">
        <v>741</v>
      </c>
      <c r="D313" s="327"/>
      <c r="E313" s="333">
        <v>14</v>
      </c>
      <c r="F313" s="329" t="s">
        <v>742</v>
      </c>
      <c r="G313" s="330"/>
      <c r="H313" s="331" t="s">
        <v>698</v>
      </c>
      <c r="I313" s="295">
        <f>-(I195+I196)+(I199+I200)</f>
        <v>0</v>
      </c>
      <c r="J313" s="296">
        <f>-(J195+J196)+(J199+J200)</f>
        <v>0</v>
      </c>
    </row>
    <row r="314" spans="2:10">
      <c r="B314" s="334" t="s">
        <v>743</v>
      </c>
      <c r="C314" s="335" t="s">
        <v>744</v>
      </c>
      <c r="D314" s="327"/>
      <c r="E314" s="336">
        <v>15</v>
      </c>
      <c r="F314" s="329" t="s">
        <v>745</v>
      </c>
      <c r="G314" s="330"/>
      <c r="H314" s="337" t="s">
        <v>698</v>
      </c>
      <c r="I314" s="338">
        <f>I301+I302+I309+I313</f>
        <v>0</v>
      </c>
      <c r="J314" s="378">
        <f>J301+J302+J309+J313</f>
        <v>0</v>
      </c>
    </row>
    <row r="315" spans="2:10">
      <c r="B315" s="325" t="s">
        <v>746</v>
      </c>
      <c r="C315" s="332" t="s">
        <v>747</v>
      </c>
      <c r="D315" s="327"/>
      <c r="E315" s="333">
        <v>16</v>
      </c>
      <c r="F315" s="329" t="s">
        <v>748</v>
      </c>
      <c r="G315" s="330"/>
      <c r="H315" s="331" t="s">
        <v>698</v>
      </c>
      <c r="I315" s="295">
        <f>-(H22+H32-I22-I32-I189-I199)</f>
        <v>0</v>
      </c>
      <c r="J315" s="296">
        <f>-(I22+I32-J22-J32-J189-J199)</f>
        <v>0</v>
      </c>
    </row>
    <row r="316" spans="2:10">
      <c r="B316" s="325" t="s">
        <v>749</v>
      </c>
      <c r="C316" s="332" t="s">
        <v>750</v>
      </c>
      <c r="D316" s="327"/>
      <c r="E316" s="333">
        <v>17</v>
      </c>
      <c r="F316" s="329" t="s">
        <v>751</v>
      </c>
      <c r="G316" s="330"/>
      <c r="H316" s="331" t="s">
        <v>698</v>
      </c>
      <c r="I316" s="295">
        <f>-(H45-I45-I208)</f>
        <v>0</v>
      </c>
      <c r="J316" s="296">
        <f>-(I45-J45-J208)</f>
        <v>0</v>
      </c>
    </row>
    <row r="317" spans="2:10">
      <c r="B317" s="325" t="s">
        <v>752</v>
      </c>
      <c r="C317" s="332" t="s">
        <v>753</v>
      </c>
      <c r="D317" s="327"/>
      <c r="E317" s="333">
        <v>18</v>
      </c>
      <c r="F317" s="329" t="s">
        <v>754</v>
      </c>
      <c r="G317" s="330"/>
      <c r="H317" s="339" t="s">
        <v>698</v>
      </c>
      <c r="I317" s="295">
        <f>I199</f>
        <v>0</v>
      </c>
      <c r="J317" s="296">
        <f>J199</f>
        <v>0</v>
      </c>
    </row>
    <row r="318" spans="2:10">
      <c r="B318" s="325" t="s">
        <v>755</v>
      </c>
      <c r="C318" s="332" t="s">
        <v>756</v>
      </c>
      <c r="D318" s="327"/>
      <c r="E318" s="333">
        <v>19</v>
      </c>
      <c r="F318" s="329" t="s">
        <v>757</v>
      </c>
      <c r="G318" s="330"/>
      <c r="H318" s="331" t="s">
        <v>698</v>
      </c>
      <c r="I318" s="295">
        <f>I208</f>
        <v>0</v>
      </c>
      <c r="J318" s="296">
        <f>J208</f>
        <v>0</v>
      </c>
    </row>
    <row r="319" spans="2:10">
      <c r="B319" s="325" t="s">
        <v>758</v>
      </c>
      <c r="C319" s="332" t="s">
        <v>741</v>
      </c>
      <c r="D319" s="327"/>
      <c r="E319" s="333">
        <v>20</v>
      </c>
      <c r="F319" s="329" t="s">
        <v>759</v>
      </c>
      <c r="G319" s="330"/>
      <c r="H319" s="331" t="s">
        <v>698</v>
      </c>
      <c r="I319" s="295">
        <f>I195+I196-I199-I200</f>
        <v>0</v>
      </c>
      <c r="J319" s="296">
        <f>J195+J196-J199-J200</f>
        <v>0</v>
      </c>
    </row>
    <row r="320" spans="2:10">
      <c r="B320" s="334" t="s">
        <v>760</v>
      </c>
      <c r="C320" s="335" t="s">
        <v>761</v>
      </c>
      <c r="D320" s="327"/>
      <c r="E320" s="336">
        <v>21</v>
      </c>
      <c r="F320" s="329" t="s">
        <v>762</v>
      </c>
      <c r="G320" s="330"/>
      <c r="H320" s="337" t="s">
        <v>698</v>
      </c>
      <c r="I320" s="338">
        <f>-I315-I316+I317+I318+I319</f>
        <v>0</v>
      </c>
      <c r="J320" s="378">
        <f>-J315-J316+J317+J318+J319</f>
        <v>0</v>
      </c>
    </row>
    <row r="321" spans="2:10">
      <c r="B321" s="325" t="s">
        <v>763</v>
      </c>
      <c r="C321" s="329" t="s">
        <v>764</v>
      </c>
      <c r="D321" s="327"/>
      <c r="E321" s="333">
        <v>22</v>
      </c>
      <c r="F321" s="329" t="s">
        <v>765</v>
      </c>
      <c r="G321" s="330"/>
      <c r="H321" s="331" t="s">
        <v>698</v>
      </c>
      <c r="I321" s="295">
        <f>(I104-H104+I109-H109+I116-H116)</f>
        <v>0</v>
      </c>
      <c r="J321" s="296">
        <f>(J104-I104+J109-I109+J116-I116)</f>
        <v>0</v>
      </c>
    </row>
    <row r="322" spans="2:10">
      <c r="B322" s="325" t="s">
        <v>766</v>
      </c>
      <c r="C322" s="329" t="s">
        <v>767</v>
      </c>
      <c r="D322" s="327"/>
      <c r="E322" s="333">
        <v>23</v>
      </c>
      <c r="F322" s="329" t="s">
        <v>768</v>
      </c>
      <c r="G322" s="330"/>
      <c r="H322" s="331" t="s">
        <v>698</v>
      </c>
      <c r="I322" s="295">
        <f>MAX(0,(I135-H135))</f>
        <v>0</v>
      </c>
      <c r="J322" s="296">
        <f>MAX(0,(J135-I135))</f>
        <v>0</v>
      </c>
    </row>
    <row r="323" spans="2:10">
      <c r="B323" s="325" t="s">
        <v>769</v>
      </c>
      <c r="C323" s="329" t="s">
        <v>770</v>
      </c>
      <c r="D323" s="327"/>
      <c r="E323" s="333">
        <v>24</v>
      </c>
      <c r="F323" s="329" t="s">
        <v>771</v>
      </c>
      <c r="G323" s="330"/>
      <c r="H323" s="331" t="s">
        <v>698</v>
      </c>
      <c r="I323" s="295">
        <f>MAX(0,-(I135-H135))</f>
        <v>0</v>
      </c>
      <c r="J323" s="296">
        <f>MAX(0,-(J135-I135))</f>
        <v>0</v>
      </c>
    </row>
    <row r="324" spans="2:10">
      <c r="B324" s="325" t="s">
        <v>772</v>
      </c>
      <c r="C324" s="329" t="s">
        <v>773</v>
      </c>
      <c r="D324" s="327"/>
      <c r="E324" s="333">
        <v>25</v>
      </c>
      <c r="F324" s="329" t="s">
        <v>774</v>
      </c>
      <c r="G324" s="330"/>
      <c r="H324" s="331" t="s">
        <v>698</v>
      </c>
      <c r="I324" s="295">
        <f>I150-H150+I158-H158</f>
        <v>0</v>
      </c>
      <c r="J324" s="296">
        <f>J150-I150+J158-I158</f>
        <v>0</v>
      </c>
    </row>
    <row r="325" spans="2:10">
      <c r="B325" s="325" t="s">
        <v>775</v>
      </c>
      <c r="C325" s="329" t="s">
        <v>776</v>
      </c>
      <c r="D325" s="327"/>
      <c r="E325" s="333">
        <v>26</v>
      </c>
      <c r="F325" s="329" t="s">
        <v>777</v>
      </c>
      <c r="G325" s="330"/>
      <c r="H325" s="331" t="s">
        <v>698</v>
      </c>
      <c r="I325" s="295">
        <f>(I131-I135)-(H131-H135)</f>
        <v>0</v>
      </c>
      <c r="J325" s="296">
        <f>(J131-J135)-(I131-I135)</f>
        <v>0</v>
      </c>
    </row>
    <row r="326" spans="2:10">
      <c r="B326" s="325" t="s">
        <v>778</v>
      </c>
      <c r="C326" s="329" t="s">
        <v>779</v>
      </c>
      <c r="D326" s="327"/>
      <c r="E326" s="333">
        <v>27</v>
      </c>
      <c r="F326" s="329" t="s">
        <v>780</v>
      </c>
      <c r="G326" s="330"/>
      <c r="H326" s="331" t="s">
        <v>698</v>
      </c>
      <c r="I326" s="295">
        <f>I65-H65+I20-H20</f>
        <v>0</v>
      </c>
      <c r="J326" s="296">
        <f>J65-I65+J20-I20</f>
        <v>0</v>
      </c>
    </row>
    <row r="327" spans="2:10">
      <c r="B327" s="325" t="s">
        <v>781</v>
      </c>
      <c r="C327" s="329" t="s">
        <v>782</v>
      </c>
      <c r="D327" s="327"/>
      <c r="E327" s="333">
        <v>28</v>
      </c>
      <c r="F327" s="329" t="s">
        <v>783</v>
      </c>
      <c r="G327" s="330"/>
      <c r="H327" s="331" t="s">
        <v>698</v>
      </c>
      <c r="I327" s="295">
        <f>I119-H119-H122</f>
        <v>0</v>
      </c>
      <c r="J327" s="296">
        <f>J119-I119-I122</f>
        <v>0</v>
      </c>
    </row>
    <row r="328" spans="2:10">
      <c r="B328" s="325" t="s">
        <v>784</v>
      </c>
      <c r="C328" s="340" t="s">
        <v>785</v>
      </c>
      <c r="D328" s="327"/>
      <c r="E328" s="333">
        <v>29</v>
      </c>
      <c r="F328" s="329" t="s">
        <v>786</v>
      </c>
      <c r="G328" s="330"/>
      <c r="H328" s="331" t="s">
        <v>698</v>
      </c>
      <c r="I328" s="295">
        <f>I111-H111+I112-H112+I113-H113</f>
        <v>0</v>
      </c>
      <c r="J328" s="296">
        <f>J111-I111+J112-I112+J113-I113</f>
        <v>0</v>
      </c>
    </row>
    <row r="329" spans="2:10">
      <c r="B329" s="334" t="s">
        <v>787</v>
      </c>
      <c r="C329" s="335" t="s">
        <v>788</v>
      </c>
      <c r="D329" s="327"/>
      <c r="E329" s="336">
        <v>30</v>
      </c>
      <c r="F329" s="329" t="s">
        <v>789</v>
      </c>
      <c r="G329" s="330"/>
      <c r="H329" s="337" t="s">
        <v>698</v>
      </c>
      <c r="I329" s="338">
        <f>I321+I322-I323+I324+I325-I326+I327+I328</f>
        <v>0</v>
      </c>
      <c r="J329" s="378">
        <f>J321+J322-J323+J324+J325-J326+J327+J328</f>
        <v>0</v>
      </c>
    </row>
    <row r="330" spans="2:10">
      <c r="B330" s="334" t="s">
        <v>562</v>
      </c>
      <c r="C330" s="335" t="s">
        <v>790</v>
      </c>
      <c r="D330" s="327"/>
      <c r="E330" s="336">
        <v>31</v>
      </c>
      <c r="F330" s="329" t="s">
        <v>791</v>
      </c>
      <c r="G330" s="330"/>
      <c r="H330" s="337" t="s">
        <v>698</v>
      </c>
      <c r="I330" s="338">
        <f>I314+I320+I329</f>
        <v>0</v>
      </c>
      <c r="J330" s="378">
        <f>J314+J320+J329</f>
        <v>0</v>
      </c>
    </row>
    <row r="331" spans="2:10" ht="17.25" thickBot="1">
      <c r="B331" s="341" t="s">
        <v>792</v>
      </c>
      <c r="C331" s="342" t="s">
        <v>793</v>
      </c>
      <c r="D331" s="343"/>
      <c r="E331" s="344">
        <v>32</v>
      </c>
      <c r="F331" s="345" t="s">
        <v>794</v>
      </c>
      <c r="G331" s="346"/>
      <c r="H331" s="347" t="s">
        <v>698</v>
      </c>
      <c r="I331" s="348">
        <f>I300+I330</f>
        <v>0</v>
      </c>
      <c r="J331" s="379">
        <f>J300+J330</f>
        <v>0</v>
      </c>
    </row>
    <row r="332" spans="2:10" ht="17.25" thickBot="1">
      <c r="B332" s="285"/>
      <c r="H332" s="286"/>
      <c r="I332" s="286"/>
      <c r="J332" s="286"/>
    </row>
    <row r="333" spans="2:10" ht="14.25">
      <c r="B333" s="285"/>
      <c r="C333" s="450" t="s">
        <v>795</v>
      </c>
      <c r="D333" s="451"/>
      <c r="E333" s="451"/>
      <c r="F333" s="451"/>
      <c r="G333" s="452"/>
      <c r="H333" s="311" t="str">
        <f t="shared" ref="H333:J334" si="0">H298</f>
        <v>X</v>
      </c>
      <c r="I333" s="312">
        <f t="shared" si="0"/>
        <v>45291</v>
      </c>
      <c r="J333" s="313">
        <f t="shared" si="0"/>
        <v>45657</v>
      </c>
    </row>
    <row r="334" spans="2:10" ht="13.5" thickBot="1">
      <c r="B334" s="285"/>
      <c r="C334" s="453"/>
      <c r="D334" s="454"/>
      <c r="E334" s="454"/>
      <c r="F334" s="454"/>
      <c r="G334" s="455"/>
      <c r="H334" s="314">
        <f t="shared" si="0"/>
        <v>45291</v>
      </c>
      <c r="I334" s="315">
        <f t="shared" si="0"/>
        <v>45657</v>
      </c>
      <c r="J334" s="316" t="str">
        <f t="shared" si="0"/>
        <v>Q = 1</v>
      </c>
    </row>
    <row r="335" spans="2:10">
      <c r="B335" s="285"/>
      <c r="C335" s="349" t="s">
        <v>796</v>
      </c>
      <c r="D335" s="350"/>
      <c r="E335" s="351">
        <v>1</v>
      </c>
      <c r="F335" s="456"/>
      <c r="G335" s="457"/>
      <c r="H335" s="311" t="s">
        <v>698</v>
      </c>
      <c r="I335" s="352">
        <f>I90+I93-I331</f>
        <v>0</v>
      </c>
      <c r="J335" s="380">
        <f>J90+J93-J331</f>
        <v>0</v>
      </c>
    </row>
    <row r="336" spans="2:10">
      <c r="B336" s="285"/>
      <c r="C336" s="353" t="s">
        <v>797</v>
      </c>
      <c r="D336" s="354"/>
      <c r="E336" s="355">
        <v>2</v>
      </c>
      <c r="F336" s="458"/>
      <c r="G336" s="459"/>
      <c r="H336" s="356" t="s">
        <v>698</v>
      </c>
      <c r="I336" s="295">
        <f>I21-(H21-I303-I304+I315+I316-I317-I318)</f>
        <v>0</v>
      </c>
      <c r="J336" s="296">
        <f>J21-(I21-J303-J304+J315+J316-J317-J318)</f>
        <v>0</v>
      </c>
    </row>
    <row r="337" spans="2:10">
      <c r="B337" s="285"/>
      <c r="C337" s="353" t="s">
        <v>798</v>
      </c>
      <c r="D337" s="354"/>
      <c r="E337" s="355">
        <v>3</v>
      </c>
      <c r="F337" s="458"/>
      <c r="G337" s="459"/>
      <c r="H337" s="356" t="s">
        <v>698</v>
      </c>
      <c r="I337" s="295">
        <f>I135-H135-I322+I323</f>
        <v>0</v>
      </c>
      <c r="J337" s="296">
        <f>J135-I135-J322+J323</f>
        <v>0</v>
      </c>
    </row>
    <row r="338" spans="2:10" ht="17.25" thickBot="1">
      <c r="B338" s="285"/>
      <c r="C338" s="357" t="s">
        <v>799</v>
      </c>
      <c r="D338" s="358"/>
      <c r="E338" s="359">
        <v>4</v>
      </c>
      <c r="F338" s="460"/>
      <c r="G338" s="461"/>
      <c r="H338" s="360" t="s">
        <v>698</v>
      </c>
      <c r="I338" s="361">
        <f>I103-(H103+I227+I321+I327+I328)</f>
        <v>0</v>
      </c>
      <c r="J338" s="381">
        <f>J103-(I103+J227+J321+J327+J328)</f>
        <v>0</v>
      </c>
    </row>
  </sheetData>
  <sheetProtection algorithmName="SHA-512" hashValue="PEM6nay/mvE5Dfg5nTGKUmJHYLZX50+usORIvKBhAtjgqon5NdH+axUrn+Mnl7TVqSlfLT6HVT3IfLyzZi9OKQ==" saltValue="q+k4ldbkKu6A3zureXsL/g==" spinCount="100000" sheet="1" objects="1" scenarios="1"/>
  <mergeCells count="43">
    <mergeCell ref="H256:J256"/>
    <mergeCell ref="B298:G299"/>
    <mergeCell ref="C333:G334"/>
    <mergeCell ref="F335:G338"/>
    <mergeCell ref="G243:J243"/>
    <mergeCell ref="G255:J255"/>
    <mergeCell ref="G254:J254"/>
    <mergeCell ref="G262:J262"/>
    <mergeCell ref="G273:J273"/>
    <mergeCell ref="G274:J274"/>
    <mergeCell ref="G280:J280"/>
    <mergeCell ref="G291:J291"/>
    <mergeCell ref="G292:J292"/>
    <mergeCell ref="H285:I285"/>
    <mergeCell ref="H286:J286"/>
    <mergeCell ref="H289:I290"/>
    <mergeCell ref="H294:I295"/>
    <mergeCell ref="H293:J293"/>
    <mergeCell ref="H275:J275"/>
    <mergeCell ref="H268:J268"/>
    <mergeCell ref="B2:K2"/>
    <mergeCell ref="F100:F101"/>
    <mergeCell ref="B16:B17"/>
    <mergeCell ref="E5:H5"/>
    <mergeCell ref="E6:H6"/>
    <mergeCell ref="E7:H7"/>
    <mergeCell ref="E8:H8"/>
    <mergeCell ref="E4:H4"/>
    <mergeCell ref="K100:K101"/>
    <mergeCell ref="G16:G17"/>
    <mergeCell ref="B100:B101"/>
    <mergeCell ref="B170:B171"/>
    <mergeCell ref="H249:J249"/>
    <mergeCell ref="K170:K171"/>
    <mergeCell ref="H232:J232"/>
    <mergeCell ref="E9:H9"/>
    <mergeCell ref="G13:K13"/>
    <mergeCell ref="H14:J15"/>
    <mergeCell ref="E10:H10"/>
    <mergeCell ref="F170:F171"/>
    <mergeCell ref="E14:G14"/>
    <mergeCell ref="F16:F17"/>
    <mergeCell ref="G100:G101"/>
  </mergeCells>
  <phoneticPr fontId="0" type="noConversion"/>
  <conditionalFormatting sqref="K12">
    <cfRule type="cellIs" dxfId="3" priority="1" stopIfTrue="1" operator="notEqual">
      <formula>"Vstupy OK ! "</formula>
    </cfRule>
    <cfRule type="cellIs" dxfId="2" priority="2" stopIfTrue="1" operator="equal">
      <formula>"Vstupy OK ! "</formula>
    </cfRule>
    <cfRule type="cellIs" dxfId="1" priority="3" stopIfTrue="1" operator="notEqual">
      <formula>"""Vstupy OK ! """</formula>
    </cfRule>
    <cfRule type="cellIs" dxfId="0" priority="4" stopIfTrue="1" operator="equal">
      <formula>"""Vstupy OK ! """</formula>
    </cfRule>
  </conditionalFormatting>
  <pageMargins left="0.55118110236220474" right="0.51181102362204722" top="1.01" bottom="0.64" header="0.27559055118110237" footer="0.23622047244094491"/>
  <pageSetup paperSize="9" scale="65" fitToHeight="0" orientation="landscape" r:id="rId1"/>
  <headerFooter alignWithMargins="0">
    <oddFooter>Stránka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03" r:id="rId4" name="Drop Down 39">
              <controlPr defaultSize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123825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236"/>
  <sheetViews>
    <sheetView showGridLines="0" zoomScale="80" zoomScaleNormal="80" workbookViewId="0">
      <selection activeCell="E4" sqref="E4:H4"/>
    </sheetView>
  </sheetViews>
  <sheetFormatPr defaultColWidth="9.140625" defaultRowHeight="16.5"/>
  <cols>
    <col min="1" max="1" width="1.5703125" style="1" customWidth="1"/>
    <col min="2" max="2" width="11.28515625" style="82" customWidth="1"/>
    <col min="3" max="4" width="67.28515625" style="3" customWidth="1"/>
    <col min="5" max="5" width="22" style="3" customWidth="1"/>
    <col min="6" max="6" width="8.140625" style="4" customWidth="1"/>
    <col min="7" max="7" width="40.28515625" style="5" customWidth="1"/>
    <col min="8" max="10" width="13.7109375" style="1" customWidth="1"/>
    <col min="11" max="11" width="21.5703125" style="1" customWidth="1"/>
    <col min="12" max="12" width="14.42578125" style="1" customWidth="1"/>
    <col min="13" max="13" width="2" style="1" customWidth="1"/>
    <col min="14" max="14" width="9.140625" style="1"/>
    <col min="15" max="15" width="50.85546875" style="1" bestFit="1" customWidth="1"/>
    <col min="16" max="16" width="17.28515625" style="1" bestFit="1" customWidth="1"/>
    <col min="17" max="18" width="10.85546875" style="1" bestFit="1" customWidth="1"/>
    <col min="19" max="19" width="10.7109375" style="1" customWidth="1"/>
    <col min="20" max="16384" width="9.140625" style="1"/>
  </cols>
  <sheetData>
    <row r="1" spans="2:19" ht="7.5" customHeight="1" thickBot="1"/>
    <row r="2" spans="2:19" ht="46.5" customHeight="1" thickBot="1">
      <c r="B2" s="479" t="s">
        <v>10</v>
      </c>
      <c r="C2" s="480"/>
      <c r="D2" s="480"/>
      <c r="E2" s="480"/>
      <c r="F2" s="480"/>
      <c r="G2" s="480"/>
      <c r="H2" s="480"/>
      <c r="I2" s="480"/>
      <c r="J2" s="480"/>
      <c r="K2" s="481"/>
      <c r="L2" s="195"/>
      <c r="M2" s="195"/>
      <c r="N2" s="195"/>
      <c r="O2" s="195"/>
      <c r="P2" s="195"/>
      <c r="Q2" s="195"/>
      <c r="R2" s="195"/>
      <c r="S2" s="195"/>
    </row>
    <row r="3" spans="2:19" ht="20.100000000000001" customHeight="1" thickBot="1">
      <c r="B3" s="196" t="s">
        <v>11</v>
      </c>
      <c r="C3" s="197"/>
      <c r="D3" s="197"/>
      <c r="E3" s="197"/>
      <c r="F3" s="198"/>
      <c r="G3" s="199"/>
      <c r="H3" s="200"/>
      <c r="I3" s="200"/>
      <c r="J3" s="200"/>
      <c r="K3" s="201"/>
      <c r="L3" s="195"/>
      <c r="M3" s="195"/>
      <c r="N3" s="195"/>
      <c r="O3" s="195"/>
      <c r="P3" s="195"/>
      <c r="Q3" s="195"/>
      <c r="R3" s="195"/>
      <c r="S3" s="195"/>
    </row>
    <row r="4" spans="2:19" ht="19.5" customHeight="1" thickTop="1" thickBot="1">
      <c r="B4" s="202"/>
      <c r="C4" s="203" t="s">
        <v>12</v>
      </c>
      <c r="D4" s="203" t="s">
        <v>12</v>
      </c>
      <c r="E4" s="476">
        <f>PLNÁ!$E$4</f>
        <v>0</v>
      </c>
      <c r="F4" s="477"/>
      <c r="G4" s="477"/>
      <c r="H4" s="478"/>
      <c r="I4" s="204"/>
      <c r="J4" s="205" t="s">
        <v>13</v>
      </c>
      <c r="K4" s="206" t="e">
        <f>PLNÁ!$K$4</f>
        <v>#N/A</v>
      </c>
      <c r="L4" s="195"/>
      <c r="M4" s="195"/>
      <c r="N4" s="195"/>
      <c r="O4" s="195"/>
      <c r="P4" s="195"/>
      <c r="Q4" s="195"/>
      <c r="R4" s="195"/>
      <c r="S4" s="195"/>
    </row>
    <row r="5" spans="2:19" ht="19.5" customHeight="1" thickTop="1" thickBot="1">
      <c r="B5" s="202"/>
      <c r="C5" s="207" t="s">
        <v>14</v>
      </c>
      <c r="D5" s="207" t="s">
        <v>14</v>
      </c>
      <c r="E5" s="476">
        <f>PLNÁ!$E$4</f>
        <v>0</v>
      </c>
      <c r="F5" s="477"/>
      <c r="G5" s="477"/>
      <c r="H5" s="478"/>
      <c r="I5" s="204"/>
      <c r="J5" s="208" t="s">
        <v>800</v>
      </c>
      <c r="K5" s="209"/>
      <c r="L5" s="210"/>
      <c r="M5" s="195"/>
      <c r="N5" s="195"/>
      <c r="O5" s="195"/>
      <c r="P5" s="195"/>
      <c r="Q5" s="195"/>
      <c r="R5" s="195"/>
      <c r="S5" s="195"/>
    </row>
    <row r="6" spans="2:19" ht="19.5" customHeight="1" thickTop="1" thickBot="1">
      <c r="B6" s="202"/>
      <c r="C6" s="207" t="s">
        <v>15</v>
      </c>
      <c r="D6" s="207" t="s">
        <v>15</v>
      </c>
      <c r="E6" s="476">
        <f>PLNÁ!$E$4</f>
        <v>0</v>
      </c>
      <c r="F6" s="477"/>
      <c r="G6" s="477"/>
      <c r="H6" s="478"/>
      <c r="I6" s="205"/>
      <c r="J6" s="204"/>
      <c r="K6" s="209"/>
      <c r="L6" s="210"/>
      <c r="M6" s="195"/>
      <c r="N6" s="195"/>
      <c r="O6" s="195"/>
      <c r="P6" s="195"/>
      <c r="Q6" s="195"/>
      <c r="R6" s="195"/>
      <c r="S6" s="195"/>
    </row>
    <row r="7" spans="2:19" ht="19.5" customHeight="1" thickTop="1" thickBot="1">
      <c r="B7" s="202"/>
      <c r="C7" s="207" t="s">
        <v>16</v>
      </c>
      <c r="D7" s="207" t="s">
        <v>16</v>
      </c>
      <c r="E7" s="476">
        <f>PLNÁ!$E$4</f>
        <v>0</v>
      </c>
      <c r="F7" s="477"/>
      <c r="G7" s="477"/>
      <c r="H7" s="478"/>
      <c r="I7" s="211"/>
      <c r="J7" s="204"/>
      <c r="K7" s="209"/>
      <c r="L7" s="210"/>
      <c r="M7" s="195"/>
      <c r="N7" s="195"/>
      <c r="O7" s="195"/>
      <c r="P7" s="195"/>
      <c r="Q7" s="195"/>
      <c r="R7" s="195"/>
      <c r="S7" s="195"/>
    </row>
    <row r="8" spans="2:19" ht="19.5" customHeight="1" thickTop="1" thickBot="1">
      <c r="B8" s="202"/>
      <c r="C8" s="207" t="s">
        <v>17</v>
      </c>
      <c r="D8" s="207" t="s">
        <v>17</v>
      </c>
      <c r="E8" s="476">
        <f>PLNÁ!$E$4</f>
        <v>0</v>
      </c>
      <c r="F8" s="477"/>
      <c r="G8" s="477"/>
      <c r="H8" s="478"/>
      <c r="I8" s="211"/>
      <c r="J8" s="204"/>
      <c r="K8" s="209"/>
      <c r="L8" s="210"/>
      <c r="M8" s="195"/>
      <c r="N8" s="195"/>
      <c r="O8" s="195"/>
      <c r="P8" s="195"/>
      <c r="Q8" s="195"/>
      <c r="R8" s="195"/>
      <c r="S8" s="195"/>
    </row>
    <row r="9" spans="2:19" ht="19.5" customHeight="1" thickTop="1" thickBot="1">
      <c r="B9" s="202"/>
      <c r="C9" s="207" t="s">
        <v>18</v>
      </c>
      <c r="D9" s="207" t="s">
        <v>18</v>
      </c>
      <c r="E9" s="476">
        <f>PLNÁ!$E$4</f>
        <v>0</v>
      </c>
      <c r="F9" s="477"/>
      <c r="G9" s="477"/>
      <c r="H9" s="478"/>
      <c r="I9" s="205"/>
      <c r="J9" s="204"/>
      <c r="K9" s="209"/>
      <c r="L9" s="212"/>
      <c r="M9" s="195"/>
      <c r="N9" s="195"/>
      <c r="O9" s="195"/>
      <c r="P9" s="195"/>
      <c r="Q9" s="195"/>
      <c r="R9" s="195"/>
      <c r="S9" s="195"/>
    </row>
    <row r="10" spans="2:19" ht="19.5" customHeight="1" thickTop="1" thickBot="1">
      <c r="B10" s="202"/>
      <c r="C10" s="207" t="s">
        <v>19</v>
      </c>
      <c r="D10" s="207" t="s">
        <v>19</v>
      </c>
      <c r="E10" s="476">
        <f>PLNÁ!$E$4</f>
        <v>0</v>
      </c>
      <c r="F10" s="477"/>
      <c r="G10" s="477"/>
      <c r="H10" s="478"/>
      <c r="I10" s="204"/>
      <c r="J10" s="204"/>
      <c r="K10" s="209"/>
      <c r="L10" s="210"/>
      <c r="M10" s="195"/>
      <c r="N10" s="195"/>
      <c r="O10" s="195"/>
      <c r="P10" s="195"/>
      <c r="Q10" s="195"/>
      <c r="R10" s="195"/>
      <c r="S10" s="195"/>
    </row>
    <row r="11" spans="2:19" ht="20.100000000000001" customHeight="1" thickTop="1" thickBot="1">
      <c r="B11" s="202"/>
      <c r="C11" s="204"/>
      <c r="D11" s="204"/>
      <c r="E11" s="205" t="s">
        <v>20</v>
      </c>
      <c r="F11" s="213">
        <f>PLNÁ!$F$11</f>
        <v>1</v>
      </c>
      <c r="G11" s="214"/>
      <c r="H11" s="204"/>
      <c r="I11" s="204"/>
      <c r="J11" s="215" t="s">
        <v>21</v>
      </c>
      <c r="K11" s="216">
        <f>PLNÁ!$K$11</f>
        <v>0</v>
      </c>
      <c r="L11" s="210"/>
      <c r="M11" s="195"/>
      <c r="N11" s="195"/>
      <c r="O11" s="195"/>
      <c r="P11" s="195"/>
      <c r="Q11" s="195"/>
      <c r="R11" s="195"/>
      <c r="S11" s="195"/>
    </row>
    <row r="12" spans="2:19" ht="20.100000000000001" customHeight="1" thickTop="1">
      <c r="B12" s="202"/>
      <c r="C12" s="204"/>
      <c r="D12" s="204"/>
      <c r="E12" s="217" t="s">
        <v>801</v>
      </c>
      <c r="F12" s="218"/>
      <c r="G12" s="218"/>
      <c r="H12" s="218"/>
      <c r="I12" s="218"/>
      <c r="J12" s="219" t="s">
        <v>802</v>
      </c>
      <c r="K12" s="220"/>
      <c r="L12" s="210"/>
      <c r="M12" s="195"/>
      <c r="N12" s="195"/>
      <c r="O12" s="195"/>
      <c r="P12" s="195"/>
      <c r="Q12" s="195"/>
      <c r="R12" s="195"/>
      <c r="S12" s="195"/>
    </row>
    <row r="13" spans="2:19" ht="20.100000000000001" customHeight="1" thickBot="1">
      <c r="B13" s="202"/>
      <c r="C13" s="204"/>
      <c r="D13" s="204"/>
      <c r="E13" s="221"/>
      <c r="F13" s="218"/>
      <c r="G13" s="482"/>
      <c r="H13" s="482"/>
      <c r="I13" s="482"/>
      <c r="J13" s="482"/>
      <c r="K13" s="483"/>
      <c r="L13" s="195"/>
      <c r="M13" s="195"/>
      <c r="N13" s="195"/>
      <c r="O13" s="195"/>
      <c r="P13" s="195"/>
      <c r="Q13" s="195"/>
      <c r="R13" s="195"/>
      <c r="S13" s="195"/>
    </row>
    <row r="14" spans="2:19" ht="20.100000000000001" customHeight="1" thickTop="1">
      <c r="B14" s="202"/>
      <c r="C14" s="204"/>
      <c r="D14" s="204"/>
      <c r="E14" s="484"/>
      <c r="F14" s="484"/>
      <c r="G14" s="485"/>
      <c r="H14" s="489"/>
      <c r="I14" s="490"/>
      <c r="J14" s="490"/>
      <c r="K14" s="491"/>
      <c r="L14" s="210"/>
      <c r="M14" s="195"/>
      <c r="N14" s="195"/>
      <c r="O14" s="195"/>
      <c r="P14" s="195"/>
      <c r="Q14" s="195"/>
      <c r="R14" s="195"/>
      <c r="S14" s="195"/>
    </row>
    <row r="15" spans="2:19" ht="18.75" customHeight="1" thickBot="1">
      <c r="B15" s="222"/>
      <c r="C15" s="223"/>
      <c r="D15" s="223"/>
      <c r="E15" s="223"/>
      <c r="F15" s="223"/>
      <c r="G15" s="223"/>
      <c r="H15" s="492"/>
      <c r="I15" s="493"/>
      <c r="J15" s="493"/>
      <c r="K15" s="494"/>
      <c r="L15" s="210"/>
      <c r="M15" s="195"/>
      <c r="N15" s="195"/>
      <c r="O15" s="195"/>
      <c r="P15" s="195"/>
      <c r="Q15" s="195"/>
      <c r="R15" s="195"/>
      <c r="S15" s="195"/>
    </row>
    <row r="16" spans="2:19" ht="26.25" customHeight="1">
      <c r="B16" s="440" t="s">
        <v>27</v>
      </c>
      <c r="C16" s="224" t="s">
        <v>28</v>
      </c>
      <c r="D16" s="224"/>
      <c r="E16" s="224"/>
      <c r="F16" s="440" t="s">
        <v>29</v>
      </c>
      <c r="G16" s="431" t="s">
        <v>30</v>
      </c>
      <c r="H16" s="225" t="s">
        <v>31</v>
      </c>
      <c r="I16" s="226" t="s">
        <v>31</v>
      </c>
      <c r="J16" s="227" t="s">
        <v>32</v>
      </c>
      <c r="K16" s="228" t="s">
        <v>803</v>
      </c>
      <c r="L16" s="210"/>
      <c r="M16" s="195"/>
      <c r="N16" s="195"/>
      <c r="O16" s="195"/>
      <c r="P16" s="195"/>
      <c r="Q16" s="195"/>
      <c r="R16" s="195"/>
      <c r="S16" s="195"/>
    </row>
    <row r="17" spans="2:19" ht="20.100000000000001" customHeight="1" thickBot="1">
      <c r="B17" s="441"/>
      <c r="C17" s="192" t="s">
        <v>33</v>
      </c>
      <c r="D17" s="147"/>
      <c r="E17" s="147"/>
      <c r="F17" s="441"/>
      <c r="G17" s="432"/>
      <c r="H17" s="229">
        <f>PLNÁ!H17</f>
        <v>45291</v>
      </c>
      <c r="I17" s="229">
        <f>PLNÁ!I17</f>
        <v>45657</v>
      </c>
      <c r="J17" s="229" t="str">
        <f>PLNÁ!J17</f>
        <v>Q = 1</v>
      </c>
      <c r="K17" s="228"/>
      <c r="L17" s="210"/>
      <c r="M17" s="195"/>
      <c r="N17" s="195"/>
      <c r="O17" s="195"/>
      <c r="P17" s="195"/>
      <c r="Q17" s="195"/>
      <c r="R17" s="195"/>
      <c r="S17" s="195"/>
    </row>
    <row r="18" spans="2:19" ht="20.100000000000001" customHeight="1" thickBot="1">
      <c r="B18" s="230" t="s">
        <v>34</v>
      </c>
      <c r="C18" s="231" t="s">
        <v>35</v>
      </c>
      <c r="D18" s="231"/>
      <c r="E18" s="231"/>
      <c r="F18" s="232"/>
      <c r="G18" s="233"/>
      <c r="H18" s="234">
        <f>PLNÁ!H18</f>
        <v>0</v>
      </c>
      <c r="I18" s="234">
        <f>PLNÁ!I18</f>
        <v>0</v>
      </c>
      <c r="J18" s="235">
        <f>PLNÁ!J18</f>
        <v>0</v>
      </c>
      <c r="K18" s="236"/>
      <c r="L18" s="237"/>
      <c r="M18" s="195"/>
      <c r="N18" s="195"/>
      <c r="O18" s="195"/>
      <c r="P18" s="195"/>
      <c r="Q18" s="238">
        <f>H17</f>
        <v>45291</v>
      </c>
      <c r="R18" s="238">
        <f>I17</f>
        <v>45657</v>
      </c>
      <c r="S18" s="238" t="str">
        <f>J17</f>
        <v>Q = 1</v>
      </c>
    </row>
    <row r="19" spans="2:19" ht="15" customHeight="1">
      <c r="B19" s="126"/>
      <c r="C19" s="127" t="s">
        <v>36</v>
      </c>
      <c r="D19" s="127" t="s">
        <v>804</v>
      </c>
      <c r="E19" s="128"/>
      <c r="F19" s="129" t="s">
        <v>37</v>
      </c>
      <c r="G19" s="130" t="s">
        <v>38</v>
      </c>
      <c r="H19" s="239">
        <f>PLNÁ!H19</f>
        <v>0</v>
      </c>
      <c r="I19" s="239">
        <f>PLNÁ!I19</f>
        <v>0</v>
      </c>
      <c r="J19" s="239">
        <f>PLNÁ!J19</f>
        <v>0</v>
      </c>
      <c r="K19" s="240" t="s">
        <v>805</v>
      </c>
      <c r="L19" s="195"/>
      <c r="M19" s="195"/>
      <c r="N19" s="195"/>
      <c r="O19" s="241" t="s">
        <v>806</v>
      </c>
      <c r="P19" s="242" t="s">
        <v>805</v>
      </c>
      <c r="Q19" s="243">
        <f>H19</f>
        <v>0</v>
      </c>
      <c r="R19" s="243">
        <f>I19</f>
        <v>0</v>
      </c>
      <c r="S19" s="243">
        <f>J19</f>
        <v>0</v>
      </c>
    </row>
    <row r="20" spans="2:19" ht="15">
      <c r="B20" s="40" t="s">
        <v>39</v>
      </c>
      <c r="C20" s="38" t="s">
        <v>40</v>
      </c>
      <c r="D20" s="187" t="s">
        <v>807</v>
      </c>
      <c r="E20" s="31"/>
      <c r="F20" s="32" t="s">
        <v>41</v>
      </c>
      <c r="G20" s="36"/>
      <c r="H20" s="244">
        <f>PLNÁ!H20</f>
        <v>0</v>
      </c>
      <c r="I20" s="244">
        <f>PLNÁ!I20</f>
        <v>0</v>
      </c>
      <c r="J20" s="244">
        <f>PLNÁ!J20</f>
        <v>0</v>
      </c>
      <c r="K20" s="240"/>
      <c r="L20" s="195"/>
      <c r="M20" s="195"/>
      <c r="N20" s="195"/>
      <c r="O20" s="241" t="s">
        <v>808</v>
      </c>
      <c r="P20" s="242" t="s">
        <v>809</v>
      </c>
      <c r="Q20" s="243">
        <f>H21</f>
        <v>0</v>
      </c>
      <c r="R20" s="243">
        <f>I21</f>
        <v>0</v>
      </c>
      <c r="S20" s="243">
        <f>J21</f>
        <v>0</v>
      </c>
    </row>
    <row r="21" spans="2:19" ht="15">
      <c r="B21" s="135" t="s">
        <v>42</v>
      </c>
      <c r="C21" s="136" t="s">
        <v>43</v>
      </c>
      <c r="D21" s="136" t="s">
        <v>810</v>
      </c>
      <c r="E21" s="137"/>
      <c r="F21" s="129" t="s">
        <v>44</v>
      </c>
      <c r="G21" s="130" t="s">
        <v>45</v>
      </c>
      <c r="H21" s="245">
        <f>PLNÁ!H21</f>
        <v>0</v>
      </c>
      <c r="I21" s="245">
        <f>PLNÁ!I21</f>
        <v>0</v>
      </c>
      <c r="J21" s="245">
        <f>PLNÁ!J21</f>
        <v>0</v>
      </c>
      <c r="K21" s="240" t="s">
        <v>809</v>
      </c>
      <c r="L21" s="195"/>
      <c r="M21" s="195"/>
      <c r="N21" s="195"/>
      <c r="O21" s="241" t="s">
        <v>811</v>
      </c>
      <c r="P21" s="242" t="s">
        <v>812</v>
      </c>
      <c r="Q21" s="243">
        <f t="shared" ref="Q21:S22" si="0">H55</f>
        <v>0</v>
      </c>
      <c r="R21" s="243">
        <f t="shared" si="0"/>
        <v>0</v>
      </c>
      <c r="S21" s="243">
        <f t="shared" si="0"/>
        <v>0</v>
      </c>
    </row>
    <row r="22" spans="2:19" ht="15">
      <c r="B22" s="139" t="s">
        <v>46</v>
      </c>
      <c r="C22" s="136" t="s">
        <v>47</v>
      </c>
      <c r="D22" s="136" t="s">
        <v>813</v>
      </c>
      <c r="E22" s="137"/>
      <c r="F22" s="129" t="s">
        <v>48</v>
      </c>
      <c r="G22" s="130" t="s">
        <v>49</v>
      </c>
      <c r="H22" s="245">
        <f>PLNÁ!H22</f>
        <v>0</v>
      </c>
      <c r="I22" s="245">
        <f>PLNÁ!I22</f>
        <v>0</v>
      </c>
      <c r="J22" s="245">
        <f>PLNÁ!J22</f>
        <v>0</v>
      </c>
      <c r="K22" s="240"/>
      <c r="L22" s="195"/>
      <c r="M22" s="195"/>
      <c r="N22" s="195"/>
      <c r="O22" s="241" t="s">
        <v>814</v>
      </c>
      <c r="P22" s="242" t="s">
        <v>815</v>
      </c>
      <c r="Q22" s="243">
        <f t="shared" si="0"/>
        <v>0</v>
      </c>
      <c r="R22" s="243">
        <f t="shared" si="0"/>
        <v>0</v>
      </c>
      <c r="S22" s="243">
        <f t="shared" si="0"/>
        <v>0</v>
      </c>
    </row>
    <row r="23" spans="2:19" ht="15">
      <c r="B23" s="65" t="s">
        <v>50</v>
      </c>
      <c r="C23" s="53" t="s">
        <v>51</v>
      </c>
      <c r="D23" s="53" t="s">
        <v>816</v>
      </c>
      <c r="E23" s="31"/>
      <c r="F23" s="32" t="s">
        <v>52</v>
      </c>
      <c r="G23" s="36"/>
      <c r="H23" s="244">
        <f>PLNÁ!H23</f>
        <v>0</v>
      </c>
      <c r="I23" s="244">
        <f>PLNÁ!I23</f>
        <v>0</v>
      </c>
      <c r="J23" s="244">
        <f>PLNÁ!J23</f>
        <v>0</v>
      </c>
      <c r="K23" s="240"/>
      <c r="L23" s="195"/>
      <c r="M23" s="195"/>
      <c r="N23" s="195"/>
      <c r="O23" s="241" t="s">
        <v>817</v>
      </c>
      <c r="P23" s="242" t="s">
        <v>818</v>
      </c>
      <c r="Q23" s="243">
        <f>H65</f>
        <v>0</v>
      </c>
      <c r="R23" s="243">
        <f>I65</f>
        <v>0</v>
      </c>
      <c r="S23" s="243">
        <f>J65</f>
        <v>0</v>
      </c>
    </row>
    <row r="24" spans="2:19" ht="15">
      <c r="B24" s="140" t="s">
        <v>53</v>
      </c>
      <c r="C24" s="496" t="s">
        <v>54</v>
      </c>
      <c r="D24" s="497" t="s">
        <v>819</v>
      </c>
      <c r="E24" s="137"/>
      <c r="F24" s="129" t="s">
        <v>55</v>
      </c>
      <c r="G24" s="130" t="s">
        <v>56</v>
      </c>
      <c r="H24" s="245">
        <f>PLNÁ!H24</f>
        <v>0</v>
      </c>
      <c r="I24" s="245">
        <f>PLNÁ!I24</f>
        <v>0</v>
      </c>
      <c r="J24" s="245">
        <f>PLNÁ!J24</f>
        <v>0</v>
      </c>
      <c r="K24" s="240"/>
      <c r="L24" s="195"/>
      <c r="M24" s="195"/>
      <c r="N24" s="195"/>
      <c r="O24" s="241" t="s">
        <v>820</v>
      </c>
      <c r="P24" s="242" t="s">
        <v>821</v>
      </c>
      <c r="Q24" s="243">
        <f>H75</f>
        <v>0</v>
      </c>
      <c r="R24" s="243">
        <f>I75</f>
        <v>0</v>
      </c>
      <c r="S24" s="243">
        <f>J75</f>
        <v>0</v>
      </c>
    </row>
    <row r="25" spans="2:19" ht="15">
      <c r="B25" s="39" t="s">
        <v>57</v>
      </c>
      <c r="C25" s="54" t="s">
        <v>58</v>
      </c>
      <c r="D25" s="54" t="s">
        <v>58</v>
      </c>
      <c r="E25" s="31"/>
      <c r="F25" s="32" t="s">
        <v>59</v>
      </c>
      <c r="G25" s="36"/>
      <c r="H25" s="244">
        <f>PLNÁ!H25</f>
        <v>0</v>
      </c>
      <c r="I25" s="244">
        <f>PLNÁ!I25</f>
        <v>0</v>
      </c>
      <c r="J25" s="244">
        <f>PLNÁ!J25</f>
        <v>0</v>
      </c>
      <c r="K25" s="240"/>
      <c r="L25" s="195"/>
      <c r="M25" s="195"/>
      <c r="N25" s="195"/>
      <c r="O25" s="241" t="s">
        <v>822</v>
      </c>
      <c r="P25" s="242" t="s">
        <v>823</v>
      </c>
      <c r="Q25" s="243">
        <f>H90+H93</f>
        <v>0</v>
      </c>
      <c r="R25" s="243">
        <f>I90+I93</f>
        <v>0</v>
      </c>
      <c r="S25" s="243">
        <f>J90+J93</f>
        <v>0</v>
      </c>
    </row>
    <row r="26" spans="2:19" ht="15">
      <c r="B26" s="39" t="s">
        <v>60</v>
      </c>
      <c r="C26" s="54" t="s">
        <v>61</v>
      </c>
      <c r="D26" s="54" t="s">
        <v>824</v>
      </c>
      <c r="E26" s="31"/>
      <c r="F26" s="32" t="s">
        <v>62</v>
      </c>
      <c r="G26" s="36"/>
      <c r="H26" s="244">
        <f>PLNÁ!H26</f>
        <v>0</v>
      </c>
      <c r="I26" s="244">
        <f>PLNÁ!I26</f>
        <v>0</v>
      </c>
      <c r="J26" s="244">
        <f>PLNÁ!J26</f>
        <v>0</v>
      </c>
      <c r="K26" s="240"/>
      <c r="L26" s="195"/>
      <c r="M26" s="195"/>
      <c r="N26" s="195"/>
      <c r="O26" s="241" t="s">
        <v>825</v>
      </c>
      <c r="P26" s="242" t="s">
        <v>826</v>
      </c>
      <c r="Q26" s="243">
        <f t="shared" ref="Q26:S28" si="1">H102</f>
        <v>0</v>
      </c>
      <c r="R26" s="243">
        <f t="shared" si="1"/>
        <v>0</v>
      </c>
      <c r="S26" s="243">
        <f t="shared" si="1"/>
        <v>0</v>
      </c>
    </row>
    <row r="27" spans="2:19" ht="15">
      <c r="B27" s="39" t="s">
        <v>63</v>
      </c>
      <c r="C27" s="498" t="s">
        <v>64</v>
      </c>
      <c r="D27" s="498" t="s">
        <v>64</v>
      </c>
      <c r="E27" s="31"/>
      <c r="F27" s="32" t="s">
        <v>65</v>
      </c>
      <c r="G27" s="36"/>
      <c r="H27" s="244">
        <f>PLNÁ!H27</f>
        <v>0</v>
      </c>
      <c r="I27" s="244">
        <f>PLNÁ!I27</f>
        <v>0</v>
      </c>
      <c r="J27" s="244">
        <f>PLNÁ!J27</f>
        <v>0</v>
      </c>
      <c r="K27" s="240"/>
      <c r="L27" s="195"/>
      <c r="M27" s="195"/>
      <c r="N27" s="195"/>
      <c r="O27" s="241" t="s">
        <v>827</v>
      </c>
      <c r="P27" s="242" t="s">
        <v>828</v>
      </c>
      <c r="Q27" s="243">
        <f t="shared" si="1"/>
        <v>0</v>
      </c>
      <c r="R27" s="243">
        <f t="shared" si="1"/>
        <v>0</v>
      </c>
      <c r="S27" s="243">
        <f t="shared" si="1"/>
        <v>0</v>
      </c>
    </row>
    <row r="28" spans="2:19" ht="15">
      <c r="B28" s="39" t="s">
        <v>66</v>
      </c>
      <c r="C28" s="54" t="s">
        <v>67</v>
      </c>
      <c r="D28" s="54" t="s">
        <v>829</v>
      </c>
      <c r="E28" s="31"/>
      <c r="F28" s="32" t="s">
        <v>68</v>
      </c>
      <c r="G28" s="36"/>
      <c r="H28" s="244">
        <f>PLNÁ!H28</f>
        <v>0</v>
      </c>
      <c r="I28" s="244">
        <f>PLNÁ!I28</f>
        <v>0</v>
      </c>
      <c r="J28" s="244">
        <f>PLNÁ!J28</f>
        <v>0</v>
      </c>
      <c r="K28" s="240"/>
      <c r="L28" s="195"/>
      <c r="M28" s="195"/>
      <c r="N28" s="195"/>
      <c r="O28" s="241" t="s">
        <v>830</v>
      </c>
      <c r="P28" s="242" t="s">
        <v>831</v>
      </c>
      <c r="Q28" s="243">
        <f t="shared" si="1"/>
        <v>0</v>
      </c>
      <c r="R28" s="243">
        <f t="shared" si="1"/>
        <v>0</v>
      </c>
      <c r="S28" s="243">
        <f t="shared" si="1"/>
        <v>0</v>
      </c>
    </row>
    <row r="29" spans="2:19" ht="15">
      <c r="B29" s="140" t="s">
        <v>69</v>
      </c>
      <c r="C29" s="499" t="s">
        <v>70</v>
      </c>
      <c r="D29" s="499" t="s">
        <v>832</v>
      </c>
      <c r="E29" s="137"/>
      <c r="F29" s="129" t="s">
        <v>71</v>
      </c>
      <c r="G29" s="130" t="s">
        <v>72</v>
      </c>
      <c r="H29" s="245">
        <f>PLNÁ!H29</f>
        <v>0</v>
      </c>
      <c r="I29" s="245">
        <f>PLNÁ!I29</f>
        <v>0</v>
      </c>
      <c r="J29" s="245">
        <f>PLNÁ!J29</f>
        <v>0</v>
      </c>
      <c r="K29" s="240"/>
      <c r="L29" s="195"/>
      <c r="M29" s="195"/>
      <c r="N29" s="195"/>
      <c r="O29" s="241" t="s">
        <v>361</v>
      </c>
      <c r="P29" s="242" t="s">
        <v>833</v>
      </c>
      <c r="Q29" s="243">
        <f>H124</f>
        <v>0</v>
      </c>
      <c r="R29" s="243">
        <f>I124</f>
        <v>0</v>
      </c>
      <c r="S29" s="243">
        <f>J124</f>
        <v>0</v>
      </c>
    </row>
    <row r="30" spans="2:19" ht="15">
      <c r="B30" s="39" t="s">
        <v>73</v>
      </c>
      <c r="C30" s="53" t="s">
        <v>74</v>
      </c>
      <c r="D30" s="53" t="s">
        <v>834</v>
      </c>
      <c r="E30" s="31"/>
      <c r="F30" s="32" t="s">
        <v>78</v>
      </c>
      <c r="G30" s="36"/>
      <c r="H30" s="244">
        <f>PLNÁ!H30</f>
        <v>0</v>
      </c>
      <c r="I30" s="244">
        <f>PLNÁ!I30</f>
        <v>0</v>
      </c>
      <c r="J30" s="244">
        <f>PLNÁ!J30</f>
        <v>0</v>
      </c>
      <c r="K30" s="240"/>
      <c r="L30" s="195"/>
      <c r="M30" s="195"/>
      <c r="N30" s="195"/>
      <c r="O30" s="241" t="s">
        <v>835</v>
      </c>
      <c r="P30" s="242" t="s">
        <v>836</v>
      </c>
      <c r="Q30" s="243">
        <f>H146</f>
        <v>0</v>
      </c>
      <c r="R30" s="243">
        <f>I146</f>
        <v>0</v>
      </c>
      <c r="S30" s="243">
        <f>J146</f>
        <v>0</v>
      </c>
    </row>
    <row r="31" spans="2:19" ht="15">
      <c r="B31" s="39" t="s">
        <v>76</v>
      </c>
      <c r="C31" s="53" t="s">
        <v>77</v>
      </c>
      <c r="D31" s="53" t="s">
        <v>837</v>
      </c>
      <c r="E31" s="31"/>
      <c r="F31" s="32" t="s">
        <v>75</v>
      </c>
      <c r="G31" s="36"/>
      <c r="H31" s="244">
        <f>PLNÁ!H31</f>
        <v>0</v>
      </c>
      <c r="I31" s="244">
        <f>PLNÁ!I31</f>
        <v>0</v>
      </c>
      <c r="J31" s="244">
        <f>PLNÁ!J31</f>
        <v>0</v>
      </c>
      <c r="K31" s="240"/>
      <c r="L31" s="195"/>
      <c r="M31" s="195"/>
      <c r="N31" s="195"/>
      <c r="O31" s="241" t="s">
        <v>838</v>
      </c>
      <c r="P31" s="242" t="s">
        <v>839</v>
      </c>
      <c r="Q31" s="243">
        <f>H150</f>
        <v>0</v>
      </c>
      <c r="R31" s="243">
        <f>I150</f>
        <v>0</v>
      </c>
      <c r="S31" s="243">
        <f>J150</f>
        <v>0</v>
      </c>
    </row>
    <row r="32" spans="2:19" ht="15" customHeight="1">
      <c r="B32" s="140" t="s">
        <v>79</v>
      </c>
      <c r="C32" s="136" t="s">
        <v>80</v>
      </c>
      <c r="D32" s="136" t="s">
        <v>840</v>
      </c>
      <c r="E32" s="137"/>
      <c r="F32" s="129" t="s">
        <v>81</v>
      </c>
      <c r="G32" s="130" t="s">
        <v>82</v>
      </c>
      <c r="H32" s="245">
        <f>PLNÁ!H32</f>
        <v>0</v>
      </c>
      <c r="I32" s="245">
        <f>PLNÁ!I32</f>
        <v>0</v>
      </c>
      <c r="J32" s="245">
        <f>PLNÁ!J32</f>
        <v>0</v>
      </c>
      <c r="K32" s="240"/>
      <c r="L32" s="195"/>
      <c r="M32" s="195"/>
      <c r="N32" s="195"/>
      <c r="O32" s="241" t="s">
        <v>841</v>
      </c>
      <c r="P32" s="242" t="s">
        <v>842</v>
      </c>
      <c r="Q32" s="243">
        <f>H158</f>
        <v>0</v>
      </c>
      <c r="R32" s="243">
        <f>I158</f>
        <v>0</v>
      </c>
      <c r="S32" s="243">
        <f>J158</f>
        <v>0</v>
      </c>
    </row>
    <row r="33" spans="2:19" ht="15" customHeight="1">
      <c r="B33" s="140" t="s">
        <v>83</v>
      </c>
      <c r="C33" s="496" t="s">
        <v>84</v>
      </c>
      <c r="D33" s="497" t="s">
        <v>843</v>
      </c>
      <c r="E33" s="137"/>
      <c r="F33" s="129" t="s">
        <v>85</v>
      </c>
      <c r="G33" s="130" t="s">
        <v>86</v>
      </c>
      <c r="H33" s="245">
        <f>PLNÁ!H33</f>
        <v>0</v>
      </c>
      <c r="I33" s="245">
        <f>PLNÁ!I33</f>
        <v>0</v>
      </c>
      <c r="J33" s="245">
        <f>PLNÁ!J33</f>
        <v>0</v>
      </c>
      <c r="K33" s="240"/>
      <c r="L33" s="195"/>
      <c r="M33" s="195"/>
      <c r="N33" s="195"/>
      <c r="O33" s="241" t="s">
        <v>844</v>
      </c>
      <c r="P33" s="242" t="s">
        <v>845</v>
      </c>
      <c r="Q33" s="243">
        <f>H164+H167</f>
        <v>0</v>
      </c>
      <c r="R33" s="243">
        <f>I164+I167</f>
        <v>0</v>
      </c>
      <c r="S33" s="243">
        <f>J164+J167</f>
        <v>0</v>
      </c>
    </row>
    <row r="34" spans="2:19" ht="15">
      <c r="B34" s="39" t="s">
        <v>87</v>
      </c>
      <c r="C34" s="53" t="s">
        <v>88</v>
      </c>
      <c r="D34" s="53" t="s">
        <v>846</v>
      </c>
      <c r="E34" s="31"/>
      <c r="F34" s="32" t="s">
        <v>89</v>
      </c>
      <c r="G34" s="36"/>
      <c r="H34" s="244">
        <f>PLNÁ!H34</f>
        <v>0</v>
      </c>
      <c r="I34" s="244">
        <f>PLNÁ!I34</f>
        <v>0</v>
      </c>
      <c r="J34" s="244">
        <f>PLNÁ!J34</f>
        <v>0</v>
      </c>
      <c r="K34" s="240"/>
      <c r="L34" s="195"/>
      <c r="M34" s="195"/>
      <c r="N34" s="195"/>
      <c r="O34" s="241" t="s">
        <v>847</v>
      </c>
      <c r="P34" s="242" t="s">
        <v>848</v>
      </c>
      <c r="Q34" s="243">
        <f t="shared" ref="Q34:S35" si="2">H172</f>
        <v>0</v>
      </c>
      <c r="R34" s="243">
        <f t="shared" si="2"/>
        <v>0</v>
      </c>
      <c r="S34" s="243">
        <f t="shared" si="2"/>
        <v>0</v>
      </c>
    </row>
    <row r="35" spans="2:19" ht="15">
      <c r="B35" s="39" t="s">
        <v>90</v>
      </c>
      <c r="C35" s="53" t="s">
        <v>91</v>
      </c>
      <c r="D35" s="53" t="s">
        <v>849</v>
      </c>
      <c r="E35" s="31"/>
      <c r="F35" s="32" t="s">
        <v>92</v>
      </c>
      <c r="G35" s="36"/>
      <c r="H35" s="244">
        <f>PLNÁ!H35</f>
        <v>0</v>
      </c>
      <c r="I35" s="244">
        <f>PLNÁ!I35</f>
        <v>0</v>
      </c>
      <c r="J35" s="244">
        <f>PLNÁ!J35</f>
        <v>0</v>
      </c>
      <c r="K35" s="240"/>
      <c r="L35" s="195"/>
      <c r="M35" s="195"/>
      <c r="N35" s="195"/>
      <c r="O35" s="241" t="s">
        <v>850</v>
      </c>
      <c r="P35" s="242" t="s">
        <v>851</v>
      </c>
      <c r="Q35" s="243">
        <f t="shared" si="2"/>
        <v>0</v>
      </c>
      <c r="R35" s="243">
        <f t="shared" si="2"/>
        <v>0</v>
      </c>
      <c r="S35" s="243">
        <f t="shared" si="2"/>
        <v>0</v>
      </c>
    </row>
    <row r="36" spans="2:19" ht="15">
      <c r="B36" s="39" t="s">
        <v>93</v>
      </c>
      <c r="C36" s="54" t="s">
        <v>94</v>
      </c>
      <c r="D36" s="54" t="s">
        <v>852</v>
      </c>
      <c r="E36" s="31"/>
      <c r="F36" s="32" t="s">
        <v>95</v>
      </c>
      <c r="G36" s="36"/>
      <c r="H36" s="244">
        <f>PLNÁ!H36</f>
        <v>0</v>
      </c>
      <c r="I36" s="244">
        <f>PLNÁ!I36</f>
        <v>0</v>
      </c>
      <c r="J36" s="244">
        <f>PLNÁ!J36</f>
        <v>0</v>
      </c>
      <c r="K36" s="240"/>
      <c r="L36" s="195"/>
      <c r="M36" s="195"/>
      <c r="N36" s="195"/>
      <c r="O36" s="241" t="s">
        <v>853</v>
      </c>
      <c r="P36" s="242" t="s">
        <v>854</v>
      </c>
      <c r="Q36" s="243">
        <f>H187</f>
        <v>0</v>
      </c>
      <c r="R36" s="243">
        <f>I187</f>
        <v>0</v>
      </c>
      <c r="S36" s="243">
        <f>J187</f>
        <v>0</v>
      </c>
    </row>
    <row r="37" spans="2:19" ht="15">
      <c r="B37" s="39" t="s">
        <v>96</v>
      </c>
      <c r="C37" s="54" t="s">
        <v>97</v>
      </c>
      <c r="D37" s="54" t="s">
        <v>855</v>
      </c>
      <c r="E37" s="31"/>
      <c r="F37" s="32" t="s">
        <v>98</v>
      </c>
      <c r="G37" s="36"/>
      <c r="H37" s="244">
        <f>PLNÁ!H37</f>
        <v>0</v>
      </c>
      <c r="I37" s="244">
        <f>PLNÁ!I37</f>
        <v>0</v>
      </c>
      <c r="J37" s="244">
        <f>PLNÁ!J37</f>
        <v>0</v>
      </c>
      <c r="K37" s="240"/>
      <c r="L37" s="195"/>
      <c r="M37" s="195"/>
      <c r="N37" s="195"/>
      <c r="O37" s="241" t="s">
        <v>856</v>
      </c>
      <c r="P37" s="242" t="s">
        <v>857</v>
      </c>
      <c r="Q37" s="243">
        <f>H180</f>
        <v>0</v>
      </c>
      <c r="R37" s="243">
        <f>I180</f>
        <v>0</v>
      </c>
      <c r="S37" s="243">
        <f>J180</f>
        <v>0</v>
      </c>
    </row>
    <row r="38" spans="2:19" ht="15">
      <c r="B38" s="140" t="s">
        <v>99</v>
      </c>
      <c r="C38" s="496" t="s">
        <v>100</v>
      </c>
      <c r="D38" s="497" t="s">
        <v>858</v>
      </c>
      <c r="E38" s="137"/>
      <c r="F38" s="129" t="s">
        <v>101</v>
      </c>
      <c r="G38" s="130" t="s">
        <v>102</v>
      </c>
      <c r="H38" s="245">
        <f>PLNÁ!H38</f>
        <v>0</v>
      </c>
      <c r="I38" s="245">
        <f>PLNÁ!I38</f>
        <v>0</v>
      </c>
      <c r="J38" s="245">
        <f>PLNÁ!J38</f>
        <v>0</v>
      </c>
      <c r="K38" s="240"/>
      <c r="L38" s="195"/>
      <c r="M38" s="195"/>
      <c r="N38" s="195"/>
      <c r="O38" s="241" t="s">
        <v>859</v>
      </c>
      <c r="P38" s="242" t="s">
        <v>860</v>
      </c>
      <c r="Q38" s="243">
        <f>H204</f>
        <v>0</v>
      </c>
      <c r="R38" s="243">
        <f>I204</f>
        <v>0</v>
      </c>
      <c r="S38" s="243">
        <f>J204</f>
        <v>0</v>
      </c>
    </row>
    <row r="39" spans="2:19" ht="15">
      <c r="B39" s="39" t="s">
        <v>103</v>
      </c>
      <c r="C39" s="54" t="s">
        <v>104</v>
      </c>
      <c r="D39" s="54" t="s">
        <v>861</v>
      </c>
      <c r="E39" s="31"/>
      <c r="F39" s="32" t="s">
        <v>105</v>
      </c>
      <c r="G39" s="36"/>
      <c r="H39" s="244">
        <f>PLNÁ!H39</f>
        <v>0</v>
      </c>
      <c r="I39" s="244">
        <f>PLNÁ!I39</f>
        <v>0</v>
      </c>
      <c r="J39" s="244">
        <f>PLNÁ!J39</f>
        <v>0</v>
      </c>
      <c r="K39" s="240"/>
      <c r="L39" s="195"/>
      <c r="M39" s="195"/>
      <c r="N39" s="195"/>
      <c r="O39" s="241" t="s">
        <v>862</v>
      </c>
      <c r="P39" s="242" t="s">
        <v>863</v>
      </c>
      <c r="Q39" s="243">
        <f>H217</f>
        <v>0</v>
      </c>
      <c r="R39" s="243">
        <f>I217</f>
        <v>0</v>
      </c>
      <c r="S39" s="243">
        <f>J217</f>
        <v>0</v>
      </c>
    </row>
    <row r="40" spans="2:19" ht="15">
      <c r="B40" s="39" t="s">
        <v>106</v>
      </c>
      <c r="C40" s="54" t="s">
        <v>107</v>
      </c>
      <c r="D40" s="54" t="s">
        <v>864</v>
      </c>
      <c r="E40" s="31"/>
      <c r="F40" s="32" t="s">
        <v>108</v>
      </c>
      <c r="G40" s="36"/>
      <c r="H40" s="244">
        <f>PLNÁ!H40</f>
        <v>0</v>
      </c>
      <c r="I40" s="244">
        <f>PLNÁ!I40</f>
        <v>0</v>
      </c>
      <c r="J40" s="244">
        <f>PLNÁ!J40</f>
        <v>0</v>
      </c>
      <c r="K40" s="240"/>
      <c r="L40" s="195"/>
      <c r="M40" s="195"/>
      <c r="N40" s="195"/>
      <c r="O40" s="241" t="s">
        <v>865</v>
      </c>
      <c r="P40" s="242" t="s">
        <v>866</v>
      </c>
      <c r="Q40" s="243">
        <f>H229</f>
        <v>0</v>
      </c>
      <c r="R40" s="243">
        <f>I229</f>
        <v>0</v>
      </c>
      <c r="S40" s="243">
        <f>J229</f>
        <v>0</v>
      </c>
    </row>
    <row r="41" spans="2:19" ht="15">
      <c r="B41" s="39" t="s">
        <v>109</v>
      </c>
      <c r="C41" s="54" t="s">
        <v>110</v>
      </c>
      <c r="D41" s="54" t="s">
        <v>858</v>
      </c>
      <c r="E41" s="31"/>
      <c r="F41" s="32" t="s">
        <v>111</v>
      </c>
      <c r="G41" s="36"/>
      <c r="H41" s="244">
        <f>PLNÁ!H41</f>
        <v>0</v>
      </c>
      <c r="I41" s="244">
        <f>PLNÁ!I41</f>
        <v>0</v>
      </c>
      <c r="J41" s="244">
        <f>PLNÁ!J41</f>
        <v>0</v>
      </c>
      <c r="K41" s="240"/>
      <c r="L41" s="195"/>
      <c r="M41" s="195"/>
      <c r="N41" s="195"/>
      <c r="O41" s="241" t="s">
        <v>867</v>
      </c>
      <c r="P41" s="242" t="s">
        <v>868</v>
      </c>
      <c r="Q41" s="243">
        <f>H223</f>
        <v>0</v>
      </c>
      <c r="R41" s="243">
        <f>I223</f>
        <v>0</v>
      </c>
      <c r="S41" s="243">
        <f>J223</f>
        <v>0</v>
      </c>
    </row>
    <row r="42" spans="2:19" ht="15">
      <c r="B42" s="140" t="s">
        <v>112</v>
      </c>
      <c r="C42" s="496" t="s">
        <v>113</v>
      </c>
      <c r="D42" s="497" t="s">
        <v>869</v>
      </c>
      <c r="E42" s="137"/>
      <c r="F42" s="129" t="s">
        <v>114</v>
      </c>
      <c r="G42" s="130" t="s">
        <v>115</v>
      </c>
      <c r="H42" s="245">
        <f>PLNÁ!H42</f>
        <v>0</v>
      </c>
      <c r="I42" s="245">
        <f>PLNÁ!I42</f>
        <v>0</v>
      </c>
      <c r="J42" s="245">
        <f>PLNÁ!J42</f>
        <v>0</v>
      </c>
      <c r="K42" s="240"/>
      <c r="L42" s="195"/>
      <c r="M42" s="195"/>
      <c r="N42" s="195"/>
      <c r="O42" s="241" t="s">
        <v>870</v>
      </c>
      <c r="P42" s="242" t="s">
        <v>871</v>
      </c>
      <c r="Q42" s="243">
        <f t="shared" ref="Q42:S43" si="3">H233</f>
        <v>0</v>
      </c>
      <c r="R42" s="243">
        <f t="shared" si="3"/>
        <v>0</v>
      </c>
      <c r="S42" s="243">
        <f t="shared" si="3"/>
        <v>0</v>
      </c>
    </row>
    <row r="43" spans="2:19" ht="15">
      <c r="B43" s="39" t="s">
        <v>116</v>
      </c>
      <c r="C43" s="54" t="s">
        <v>117</v>
      </c>
      <c r="D43" s="54" t="s">
        <v>872</v>
      </c>
      <c r="E43" s="31"/>
      <c r="F43" s="32" t="s">
        <v>118</v>
      </c>
      <c r="G43" s="36"/>
      <c r="H43" s="244">
        <f>PLNÁ!H43</f>
        <v>0</v>
      </c>
      <c r="I43" s="244">
        <f>PLNÁ!I43</f>
        <v>0</v>
      </c>
      <c r="J43" s="244">
        <f>PLNÁ!J43</f>
        <v>0</v>
      </c>
      <c r="K43" s="240"/>
      <c r="L43" s="195"/>
      <c r="M43" s="195"/>
      <c r="N43" s="195"/>
      <c r="O43" s="241" t="s">
        <v>873</v>
      </c>
      <c r="P43" s="242" t="s">
        <v>874</v>
      </c>
      <c r="Q43" s="243">
        <f t="shared" si="3"/>
        <v>0</v>
      </c>
      <c r="R43" s="243">
        <f t="shared" si="3"/>
        <v>0</v>
      </c>
      <c r="S43" s="243">
        <f t="shared" si="3"/>
        <v>0</v>
      </c>
    </row>
    <row r="44" spans="2:19" ht="15">
      <c r="B44" s="39" t="s">
        <v>119</v>
      </c>
      <c r="C44" s="54" t="s">
        <v>120</v>
      </c>
      <c r="D44" s="54" t="s">
        <v>840</v>
      </c>
      <c r="E44" s="31"/>
      <c r="F44" s="32" t="s">
        <v>121</v>
      </c>
      <c r="G44" s="36"/>
      <c r="H44" s="244">
        <f>PLNÁ!H44</f>
        <v>0</v>
      </c>
      <c r="I44" s="244">
        <f>PLNÁ!I44</f>
        <v>0</v>
      </c>
      <c r="J44" s="244">
        <f>PLNÁ!J44</f>
        <v>0</v>
      </c>
      <c r="K44" s="240"/>
      <c r="L44" s="195"/>
      <c r="M44" s="195"/>
      <c r="N44" s="195"/>
      <c r="O44" s="241" t="s">
        <v>875</v>
      </c>
      <c r="P44" s="242" t="s">
        <v>876</v>
      </c>
      <c r="Q44" s="243">
        <f>H86+H96</f>
        <v>0</v>
      </c>
      <c r="R44" s="243">
        <f>I86+I96</f>
        <v>0</v>
      </c>
      <c r="S44" s="243">
        <f>J86+J96</f>
        <v>0</v>
      </c>
    </row>
    <row r="45" spans="2:19" ht="15">
      <c r="B45" s="140" t="s">
        <v>122</v>
      </c>
      <c r="C45" s="136" t="s">
        <v>123</v>
      </c>
      <c r="D45" s="136" t="s">
        <v>877</v>
      </c>
      <c r="E45" s="137"/>
      <c r="F45" s="129" t="s">
        <v>124</v>
      </c>
      <c r="G45" s="130" t="s">
        <v>125</v>
      </c>
      <c r="H45" s="245">
        <f>PLNÁ!H45</f>
        <v>0</v>
      </c>
      <c r="I45" s="245">
        <f>PLNÁ!I45</f>
        <v>0</v>
      </c>
      <c r="J45" s="245">
        <f>PLNÁ!J45</f>
        <v>0</v>
      </c>
      <c r="K45" s="240"/>
      <c r="L45" s="195"/>
      <c r="M45" s="195"/>
      <c r="N45" s="195"/>
      <c r="O45" s="241" t="s">
        <v>364</v>
      </c>
      <c r="P45" s="242" t="s">
        <v>878</v>
      </c>
      <c r="Q45" s="243">
        <f>H125</f>
        <v>0</v>
      </c>
      <c r="R45" s="243">
        <f>I125</f>
        <v>0</v>
      </c>
      <c r="S45" s="243">
        <f>J125</f>
        <v>0</v>
      </c>
    </row>
    <row r="46" spans="2:19" ht="15">
      <c r="B46" s="39" t="s">
        <v>126</v>
      </c>
      <c r="C46" s="54" t="s">
        <v>127</v>
      </c>
      <c r="D46" s="54" t="s">
        <v>879</v>
      </c>
      <c r="E46" s="37"/>
      <c r="F46" s="32" t="s">
        <v>128</v>
      </c>
      <c r="G46" s="36"/>
      <c r="H46" s="244">
        <f>PLNÁ!H46</f>
        <v>0</v>
      </c>
      <c r="I46" s="244">
        <f>PLNÁ!I46</f>
        <v>0</v>
      </c>
      <c r="J46" s="244">
        <f>PLNÁ!J46</f>
        <v>0</v>
      </c>
      <c r="K46" s="240"/>
      <c r="L46" s="195"/>
      <c r="M46" s="195"/>
      <c r="N46" s="195"/>
      <c r="O46" s="241" t="s">
        <v>880</v>
      </c>
      <c r="P46" s="242" t="s">
        <v>881</v>
      </c>
      <c r="Q46" s="243">
        <f>H132</f>
        <v>0</v>
      </c>
      <c r="R46" s="243">
        <f>I132</f>
        <v>0</v>
      </c>
      <c r="S46" s="243">
        <f>J132</f>
        <v>0</v>
      </c>
    </row>
    <row r="47" spans="2:19" ht="15">
      <c r="B47" s="39" t="s">
        <v>129</v>
      </c>
      <c r="C47" s="54" t="s">
        <v>130</v>
      </c>
      <c r="D47" s="54" t="s">
        <v>882</v>
      </c>
      <c r="E47" s="37"/>
      <c r="F47" s="32" t="s">
        <v>131</v>
      </c>
      <c r="G47" s="36"/>
      <c r="H47" s="244">
        <f>PLNÁ!H47</f>
        <v>0</v>
      </c>
      <c r="I47" s="244">
        <f>PLNÁ!I47</f>
        <v>0</v>
      </c>
      <c r="J47" s="244">
        <f>PLNÁ!J47</f>
        <v>0</v>
      </c>
      <c r="K47" s="240"/>
      <c r="L47" s="195"/>
      <c r="M47" s="195"/>
      <c r="N47" s="195"/>
      <c r="O47" s="241" t="s">
        <v>883</v>
      </c>
      <c r="P47" s="242" t="s">
        <v>884</v>
      </c>
      <c r="Q47" s="243">
        <f>H135+H150+H158</f>
        <v>0</v>
      </c>
      <c r="R47" s="243">
        <f>I135+I150+I158</f>
        <v>0</v>
      </c>
      <c r="S47" s="243">
        <f>J135+J150+J158</f>
        <v>0</v>
      </c>
    </row>
    <row r="48" spans="2:19" ht="15">
      <c r="B48" s="39" t="s">
        <v>132</v>
      </c>
      <c r="C48" s="54" t="s">
        <v>133</v>
      </c>
      <c r="D48" s="54" t="s">
        <v>885</v>
      </c>
      <c r="E48" s="37"/>
      <c r="F48" s="32" t="s">
        <v>134</v>
      </c>
      <c r="G48" s="36"/>
      <c r="H48" s="244">
        <f>PLNÁ!H48</f>
        <v>0</v>
      </c>
      <c r="I48" s="244">
        <f>PLNÁ!I48</f>
        <v>0</v>
      </c>
      <c r="J48" s="244">
        <f>PLNÁ!J48</f>
        <v>0</v>
      </c>
      <c r="K48" s="240"/>
      <c r="L48" s="195"/>
      <c r="M48" s="195"/>
      <c r="N48" s="195"/>
      <c r="O48" s="241" t="s">
        <v>886</v>
      </c>
      <c r="P48" s="242" t="s">
        <v>887</v>
      </c>
      <c r="Q48" s="243">
        <f>H189</f>
        <v>0</v>
      </c>
      <c r="R48" s="243">
        <f>I189</f>
        <v>0</v>
      </c>
      <c r="S48" s="243">
        <f>J189</f>
        <v>0</v>
      </c>
    </row>
    <row r="49" spans="2:19" ht="15">
      <c r="B49" s="39" t="s">
        <v>135</v>
      </c>
      <c r="C49" s="54" t="s">
        <v>136</v>
      </c>
      <c r="D49" s="54" t="s">
        <v>888</v>
      </c>
      <c r="E49" s="37"/>
      <c r="F49" s="32" t="s">
        <v>137</v>
      </c>
      <c r="G49" s="36"/>
      <c r="H49" s="244">
        <f>PLNÁ!H49</f>
        <v>0</v>
      </c>
      <c r="I49" s="244">
        <f>PLNÁ!I49</f>
        <v>0</v>
      </c>
      <c r="J49" s="244">
        <f>PLNÁ!J49</f>
        <v>0</v>
      </c>
      <c r="K49" s="240"/>
      <c r="L49" s="195"/>
      <c r="M49" s="195"/>
      <c r="N49" s="195"/>
      <c r="O49" s="241" t="s">
        <v>889</v>
      </c>
      <c r="P49" s="242" t="s">
        <v>890</v>
      </c>
      <c r="Q49" s="243">
        <f>H195+H196</f>
        <v>0</v>
      </c>
      <c r="R49" s="243">
        <f>I195+I196</f>
        <v>0</v>
      </c>
      <c r="S49" s="243">
        <f>J195+J196</f>
        <v>0</v>
      </c>
    </row>
    <row r="50" spans="2:19" ht="15">
      <c r="B50" s="39" t="s">
        <v>138</v>
      </c>
      <c r="C50" s="54" t="s">
        <v>139</v>
      </c>
      <c r="D50" s="54" t="s">
        <v>891</v>
      </c>
      <c r="E50" s="37"/>
      <c r="F50" s="32" t="s">
        <v>140</v>
      </c>
      <c r="G50" s="36"/>
      <c r="H50" s="244">
        <f>PLNÁ!H50</f>
        <v>0</v>
      </c>
      <c r="I50" s="244">
        <f>PLNÁ!I50</f>
        <v>0</v>
      </c>
      <c r="J50" s="244">
        <f>PLNÁ!J50</f>
        <v>0</v>
      </c>
      <c r="K50" s="240"/>
      <c r="L50" s="195"/>
      <c r="M50" s="195"/>
      <c r="N50" s="195"/>
      <c r="O50" s="241" t="s">
        <v>892</v>
      </c>
      <c r="P50" s="242" t="s">
        <v>893</v>
      </c>
      <c r="Q50" s="243">
        <f>H199+H200</f>
        <v>0</v>
      </c>
      <c r="R50" s="243">
        <f>I199+I200</f>
        <v>0</v>
      </c>
      <c r="S50" s="243">
        <f>J199+J200</f>
        <v>0</v>
      </c>
    </row>
    <row r="51" spans="2:19" ht="15" customHeight="1">
      <c r="B51" s="39" t="s">
        <v>141</v>
      </c>
      <c r="C51" s="55" t="s">
        <v>142</v>
      </c>
      <c r="D51" s="55" t="s">
        <v>894</v>
      </c>
      <c r="E51" s="37"/>
      <c r="F51" s="32" t="s">
        <v>143</v>
      </c>
      <c r="G51" s="36"/>
      <c r="H51" s="244">
        <f>PLNÁ!H51</f>
        <v>0</v>
      </c>
      <c r="I51" s="244">
        <f>PLNÁ!I51</f>
        <v>0</v>
      </c>
      <c r="J51" s="244">
        <f>PLNÁ!J51</f>
        <v>0</v>
      </c>
      <c r="K51" s="240"/>
      <c r="L51" s="195"/>
      <c r="M51" s="195"/>
      <c r="N51" s="195"/>
      <c r="O51" s="241" t="s">
        <v>193</v>
      </c>
      <c r="P51" s="242" t="s">
        <v>895</v>
      </c>
      <c r="Q51" s="243">
        <f>H76</f>
        <v>0</v>
      </c>
      <c r="R51" s="243">
        <f>I76</f>
        <v>0</v>
      </c>
      <c r="S51" s="243">
        <f>J76</f>
        <v>0</v>
      </c>
    </row>
    <row r="52" spans="2:19" ht="15">
      <c r="B52" s="140" t="s">
        <v>144</v>
      </c>
      <c r="C52" s="142" t="s">
        <v>145</v>
      </c>
      <c r="D52" s="142" t="s">
        <v>896</v>
      </c>
      <c r="E52" s="137"/>
      <c r="F52" s="129" t="s">
        <v>146</v>
      </c>
      <c r="G52" s="130" t="s">
        <v>147</v>
      </c>
      <c r="H52" s="245">
        <f>PLNÁ!H52</f>
        <v>0</v>
      </c>
      <c r="I52" s="245">
        <f>PLNÁ!I52</f>
        <v>0</v>
      </c>
      <c r="J52" s="245">
        <f>PLNÁ!J52</f>
        <v>0</v>
      </c>
      <c r="K52" s="240"/>
      <c r="L52" s="195"/>
      <c r="M52" s="195"/>
      <c r="N52" s="195"/>
      <c r="O52" s="241" t="s">
        <v>897</v>
      </c>
      <c r="P52" s="242" t="s">
        <v>898</v>
      </c>
      <c r="Q52" s="243">
        <f>H135</f>
        <v>0</v>
      </c>
      <c r="R52" s="243">
        <f>I135</f>
        <v>0</v>
      </c>
      <c r="S52" s="243">
        <f>J135</f>
        <v>0</v>
      </c>
    </row>
    <row r="53" spans="2:19" ht="15">
      <c r="B53" s="39" t="s">
        <v>148</v>
      </c>
      <c r="C53" s="56" t="s">
        <v>149</v>
      </c>
      <c r="D53" s="56" t="s">
        <v>899</v>
      </c>
      <c r="E53" s="37"/>
      <c r="F53" s="32" t="s">
        <v>150</v>
      </c>
      <c r="G53" s="36"/>
      <c r="H53" s="244">
        <f>PLNÁ!H53</f>
        <v>0</v>
      </c>
      <c r="I53" s="244">
        <f>PLNÁ!I53</f>
        <v>0</v>
      </c>
      <c r="J53" s="244">
        <f>PLNÁ!J53</f>
        <v>0</v>
      </c>
      <c r="K53" s="240"/>
      <c r="L53" s="195"/>
      <c r="M53" s="195"/>
      <c r="N53" s="195"/>
      <c r="O53" s="241" t="s">
        <v>900</v>
      </c>
      <c r="P53" s="242" t="s">
        <v>901</v>
      </c>
      <c r="Q53" s="243">
        <f>H147</f>
        <v>0</v>
      </c>
      <c r="R53" s="243">
        <f>I147</f>
        <v>0</v>
      </c>
      <c r="S53" s="243">
        <f>J147</f>
        <v>0</v>
      </c>
    </row>
    <row r="54" spans="2:19" ht="15">
      <c r="B54" s="39" t="s">
        <v>151</v>
      </c>
      <c r="C54" s="56" t="s">
        <v>152</v>
      </c>
      <c r="D54" s="56" t="s">
        <v>902</v>
      </c>
      <c r="E54" s="37"/>
      <c r="F54" s="32" t="s">
        <v>153</v>
      </c>
      <c r="G54" s="36"/>
      <c r="H54" s="244">
        <f>PLNÁ!H54</f>
        <v>0</v>
      </c>
      <c r="I54" s="244">
        <f>PLNÁ!I54</f>
        <v>0</v>
      </c>
      <c r="J54" s="244">
        <f>PLNÁ!J54</f>
        <v>0</v>
      </c>
      <c r="K54" s="240"/>
      <c r="L54" s="195"/>
      <c r="M54" s="195"/>
      <c r="N54" s="195"/>
      <c r="O54" s="241" t="s">
        <v>439</v>
      </c>
      <c r="P54" s="242" t="s">
        <v>903</v>
      </c>
      <c r="Q54" s="243">
        <f>H152</f>
        <v>0</v>
      </c>
      <c r="R54" s="243">
        <f>I152</f>
        <v>0</v>
      </c>
      <c r="S54" s="243">
        <f>J152</f>
        <v>0</v>
      </c>
    </row>
    <row r="55" spans="2:19" ht="15">
      <c r="B55" s="143" t="s">
        <v>154</v>
      </c>
      <c r="C55" s="136" t="s">
        <v>155</v>
      </c>
      <c r="D55" s="136" t="s">
        <v>904</v>
      </c>
      <c r="E55" s="137"/>
      <c r="F55" s="129" t="s">
        <v>156</v>
      </c>
      <c r="G55" s="130" t="s">
        <v>157</v>
      </c>
      <c r="H55" s="245">
        <f>PLNÁ!H55</f>
        <v>0</v>
      </c>
      <c r="I55" s="245">
        <f>PLNÁ!I55</f>
        <v>0</v>
      </c>
      <c r="J55" s="245">
        <f>PLNÁ!J55</f>
        <v>0</v>
      </c>
      <c r="K55" s="246" t="s">
        <v>812</v>
      </c>
      <c r="L55" s="195"/>
      <c r="M55" s="195"/>
      <c r="N55" s="195"/>
      <c r="O55" s="241" t="s">
        <v>905</v>
      </c>
      <c r="P55" s="242" t="s">
        <v>906</v>
      </c>
      <c r="Q55" s="195">
        <v>1</v>
      </c>
      <c r="R55" s="195">
        <v>2</v>
      </c>
      <c r="S55" s="195">
        <v>3</v>
      </c>
    </row>
    <row r="56" spans="2:19" ht="15">
      <c r="B56" s="140" t="s">
        <v>158</v>
      </c>
      <c r="C56" s="136" t="s">
        <v>159</v>
      </c>
      <c r="D56" s="136" t="s">
        <v>907</v>
      </c>
      <c r="E56" s="137"/>
      <c r="F56" s="129" t="s">
        <v>160</v>
      </c>
      <c r="G56" s="130" t="s">
        <v>161</v>
      </c>
      <c r="H56" s="245">
        <f>PLNÁ!H56</f>
        <v>0</v>
      </c>
      <c r="I56" s="245">
        <f>PLNÁ!I56</f>
        <v>0</v>
      </c>
      <c r="J56" s="245">
        <f>PLNÁ!J56</f>
        <v>0</v>
      </c>
      <c r="K56" s="246" t="s">
        <v>815</v>
      </c>
      <c r="L56" s="195"/>
      <c r="M56" s="195"/>
      <c r="N56" s="195"/>
      <c r="O56" s="241"/>
      <c r="P56" s="242"/>
      <c r="Q56" s="195"/>
      <c r="R56" s="195"/>
      <c r="S56" s="195"/>
    </row>
    <row r="57" spans="2:19" ht="15">
      <c r="B57" s="39" t="s">
        <v>162</v>
      </c>
      <c r="C57" s="53" t="s">
        <v>163</v>
      </c>
      <c r="D57" s="53" t="s">
        <v>908</v>
      </c>
      <c r="E57" s="31"/>
      <c r="F57" s="32" t="s">
        <v>164</v>
      </c>
      <c r="G57" s="36"/>
      <c r="H57" s="244">
        <f>PLNÁ!H57</f>
        <v>0</v>
      </c>
      <c r="I57" s="244">
        <f>PLNÁ!I57</f>
        <v>0</v>
      </c>
      <c r="J57" s="244">
        <f>PLNÁ!J57</f>
        <v>0</v>
      </c>
      <c r="K57" s="240"/>
      <c r="L57" s="195"/>
      <c r="M57" s="195"/>
      <c r="N57" s="195"/>
      <c r="O57" s="241"/>
      <c r="P57" s="242"/>
      <c r="Q57" s="195"/>
      <c r="R57" s="195"/>
      <c r="S57" s="195"/>
    </row>
    <row r="58" spans="2:19" ht="15">
      <c r="B58" s="39" t="s">
        <v>165</v>
      </c>
      <c r="C58" s="498" t="s">
        <v>166</v>
      </c>
      <c r="D58" s="498" t="s">
        <v>909</v>
      </c>
      <c r="E58" s="31"/>
      <c r="F58" s="32" t="s">
        <v>167</v>
      </c>
      <c r="G58" s="36"/>
      <c r="H58" s="244">
        <f>PLNÁ!H58</f>
        <v>0</v>
      </c>
      <c r="I58" s="244">
        <f>PLNÁ!I58</f>
        <v>0</v>
      </c>
      <c r="J58" s="244">
        <f>PLNÁ!J58</f>
        <v>0</v>
      </c>
      <c r="K58" s="240"/>
      <c r="L58" s="195"/>
      <c r="M58" s="195"/>
      <c r="N58" s="195"/>
      <c r="O58" s="241"/>
      <c r="P58" s="242"/>
      <c r="Q58" s="195"/>
      <c r="R58" s="195"/>
      <c r="S58" s="195"/>
    </row>
    <row r="59" spans="2:19" ht="15">
      <c r="B59" s="140" t="s">
        <v>168</v>
      </c>
      <c r="C59" s="496" t="s">
        <v>169</v>
      </c>
      <c r="D59" s="497" t="s">
        <v>910</v>
      </c>
      <c r="E59" s="137"/>
      <c r="F59" s="129" t="s">
        <v>170</v>
      </c>
      <c r="G59" s="130" t="s">
        <v>171</v>
      </c>
      <c r="H59" s="245">
        <f>PLNÁ!H59</f>
        <v>0</v>
      </c>
      <c r="I59" s="245">
        <f>PLNÁ!I59</f>
        <v>0</v>
      </c>
      <c r="J59" s="245">
        <f>PLNÁ!J59</f>
        <v>0</v>
      </c>
      <c r="K59" s="240"/>
      <c r="L59" s="195"/>
      <c r="M59" s="195"/>
      <c r="N59" s="195"/>
      <c r="O59" s="241"/>
      <c r="P59" s="242"/>
      <c r="Q59" s="195"/>
      <c r="R59" s="195"/>
      <c r="S59" s="195"/>
    </row>
    <row r="60" spans="2:19" ht="15">
      <c r="B60" s="39" t="s">
        <v>172</v>
      </c>
      <c r="C60" s="54" t="s">
        <v>173</v>
      </c>
      <c r="D60" s="54" t="s">
        <v>911</v>
      </c>
      <c r="E60" s="31"/>
      <c r="F60" s="32" t="s">
        <v>174</v>
      </c>
      <c r="G60" s="36"/>
      <c r="H60" s="244">
        <f>PLNÁ!H60</f>
        <v>0</v>
      </c>
      <c r="I60" s="244">
        <f>PLNÁ!I60</f>
        <v>0</v>
      </c>
      <c r="J60" s="244">
        <f>PLNÁ!J60</f>
        <v>0</v>
      </c>
      <c r="K60" s="240"/>
      <c r="L60" s="195"/>
      <c r="M60" s="195"/>
      <c r="N60" s="195"/>
      <c r="O60" s="241"/>
      <c r="P60" s="242"/>
      <c r="Q60" s="195"/>
      <c r="R60" s="195"/>
      <c r="S60" s="195"/>
    </row>
    <row r="61" spans="2:19" ht="15">
      <c r="B61" s="39" t="s">
        <v>175</v>
      </c>
      <c r="C61" s="54" t="s">
        <v>176</v>
      </c>
      <c r="D61" s="54" t="s">
        <v>912</v>
      </c>
      <c r="E61" s="31"/>
      <c r="F61" s="32" t="s">
        <v>177</v>
      </c>
      <c r="G61" s="36"/>
      <c r="H61" s="244">
        <f>PLNÁ!H61</f>
        <v>0</v>
      </c>
      <c r="I61" s="244">
        <f>PLNÁ!I61</f>
        <v>0</v>
      </c>
      <c r="J61" s="244">
        <f>PLNÁ!J61</f>
        <v>0</v>
      </c>
      <c r="K61" s="240"/>
      <c r="L61" s="195"/>
      <c r="M61" s="195"/>
      <c r="N61" s="195"/>
      <c r="O61" s="195"/>
      <c r="P61" s="195"/>
      <c r="Q61" s="195"/>
      <c r="R61" s="195"/>
      <c r="S61" s="195"/>
    </row>
    <row r="62" spans="2:19" ht="15">
      <c r="B62" s="39" t="s">
        <v>178</v>
      </c>
      <c r="C62" s="54" t="s">
        <v>179</v>
      </c>
      <c r="D62" s="54" t="s">
        <v>913</v>
      </c>
      <c r="E62" s="31"/>
      <c r="F62" s="32" t="s">
        <v>180</v>
      </c>
      <c r="G62" s="36"/>
      <c r="H62" s="244">
        <f>PLNÁ!H62</f>
        <v>0</v>
      </c>
      <c r="I62" s="244">
        <f>PLNÁ!I62</f>
        <v>0</v>
      </c>
      <c r="J62" s="244">
        <f>PLNÁ!J62</f>
        <v>0</v>
      </c>
      <c r="K62" s="240"/>
      <c r="L62" s="195"/>
      <c r="M62" s="195"/>
      <c r="N62" s="195"/>
      <c r="O62" s="195"/>
      <c r="P62" s="195"/>
      <c r="Q62" s="195"/>
      <c r="R62" s="195"/>
      <c r="S62" s="195"/>
    </row>
    <row r="63" spans="2:19" ht="15">
      <c r="B63" s="39" t="s">
        <v>181</v>
      </c>
      <c r="C63" s="53" t="s">
        <v>182</v>
      </c>
      <c r="D63" s="53" t="s">
        <v>914</v>
      </c>
      <c r="E63" s="31"/>
      <c r="F63" s="32" t="s">
        <v>183</v>
      </c>
      <c r="G63" s="36"/>
      <c r="H63" s="244">
        <f>PLNÁ!H63</f>
        <v>0</v>
      </c>
      <c r="I63" s="244">
        <f>PLNÁ!I63</f>
        <v>0</v>
      </c>
      <c r="J63" s="244">
        <f>PLNÁ!J63</f>
        <v>0</v>
      </c>
      <c r="K63" s="240"/>
      <c r="L63" s="195"/>
      <c r="M63" s="195"/>
      <c r="N63" s="195"/>
      <c r="O63" s="195"/>
      <c r="P63" s="195"/>
      <c r="Q63" s="195"/>
      <c r="R63" s="195"/>
      <c r="S63" s="195"/>
    </row>
    <row r="64" spans="2:19" ht="15">
      <c r="B64" s="144" t="s">
        <v>184</v>
      </c>
      <c r="C64" s="145" t="s">
        <v>185</v>
      </c>
      <c r="D64" s="145" t="s">
        <v>915</v>
      </c>
      <c r="E64" s="137"/>
      <c r="F64" s="129" t="s">
        <v>186</v>
      </c>
      <c r="G64" s="130" t="s">
        <v>187</v>
      </c>
      <c r="H64" s="245">
        <f>PLNÁ!H64</f>
        <v>0</v>
      </c>
      <c r="I64" s="245">
        <f>PLNÁ!I64</f>
        <v>0</v>
      </c>
      <c r="J64" s="245">
        <f>PLNÁ!J64</f>
        <v>0</v>
      </c>
      <c r="K64" s="240"/>
      <c r="L64" s="195"/>
      <c r="M64" s="195"/>
      <c r="N64" s="195"/>
      <c r="O64" s="195"/>
      <c r="P64" s="195"/>
      <c r="Q64" s="195"/>
      <c r="R64" s="195"/>
      <c r="S64" s="195"/>
    </row>
    <row r="65" spans="2:19" ht="15">
      <c r="B65" s="144" t="s">
        <v>188</v>
      </c>
      <c r="C65" s="136" t="s">
        <v>189</v>
      </c>
      <c r="D65" s="136" t="s">
        <v>916</v>
      </c>
      <c r="E65" s="137"/>
      <c r="F65" s="129" t="s">
        <v>190</v>
      </c>
      <c r="G65" s="130" t="s">
        <v>191</v>
      </c>
      <c r="H65" s="245">
        <f>PLNÁ!H65</f>
        <v>0</v>
      </c>
      <c r="I65" s="245">
        <f>PLNÁ!I65</f>
        <v>0</v>
      </c>
      <c r="J65" s="245">
        <f>PLNÁ!J65</f>
        <v>0</v>
      </c>
      <c r="K65" s="246" t="s">
        <v>818</v>
      </c>
      <c r="L65" s="195"/>
      <c r="M65" s="195"/>
      <c r="N65" s="195"/>
      <c r="O65" s="195"/>
      <c r="P65" s="195"/>
      <c r="Q65" s="195"/>
      <c r="R65" s="195"/>
      <c r="S65" s="195"/>
    </row>
    <row r="66" spans="2:19" ht="15">
      <c r="B66" s="39" t="s">
        <v>192</v>
      </c>
      <c r="C66" s="53" t="s">
        <v>193</v>
      </c>
      <c r="D66" s="53" t="s">
        <v>917</v>
      </c>
      <c r="E66" s="31"/>
      <c r="F66" s="32" t="s">
        <v>194</v>
      </c>
      <c r="G66" s="36"/>
      <c r="H66" s="244">
        <f>PLNÁ!H66</f>
        <v>0</v>
      </c>
      <c r="I66" s="244">
        <f>PLNÁ!I66</f>
        <v>0</v>
      </c>
      <c r="J66" s="244">
        <f>PLNÁ!J66</f>
        <v>0</v>
      </c>
      <c r="K66" s="240"/>
      <c r="L66" s="195"/>
      <c r="M66" s="195"/>
      <c r="N66" s="195"/>
      <c r="O66" s="241" t="s">
        <v>918</v>
      </c>
      <c r="P66" s="247" t="s">
        <v>919</v>
      </c>
      <c r="Q66" s="195" t="s">
        <v>920</v>
      </c>
      <c r="R66" s="195"/>
      <c r="S66" s="195"/>
    </row>
    <row r="67" spans="2:19" ht="15">
      <c r="B67" s="39" t="s">
        <v>195</v>
      </c>
      <c r="C67" s="498" t="s">
        <v>196</v>
      </c>
      <c r="D67" s="498" t="s">
        <v>921</v>
      </c>
      <c r="E67" s="31"/>
      <c r="F67" s="32" t="s">
        <v>197</v>
      </c>
      <c r="G67" s="36"/>
      <c r="H67" s="244">
        <f>PLNÁ!H67</f>
        <v>0</v>
      </c>
      <c r="I67" s="244">
        <f>PLNÁ!I67</f>
        <v>0</v>
      </c>
      <c r="J67" s="244">
        <f>PLNÁ!J67</f>
        <v>0</v>
      </c>
      <c r="K67" s="240"/>
      <c r="L67" s="195"/>
      <c r="M67" s="195"/>
      <c r="N67" s="195"/>
      <c r="O67" s="241" t="s">
        <v>922</v>
      </c>
      <c r="P67" s="247" t="s">
        <v>923</v>
      </c>
      <c r="Q67" s="248">
        <f>F11</f>
        <v>1</v>
      </c>
      <c r="R67" s="195"/>
      <c r="S67" s="195"/>
    </row>
    <row r="68" spans="2:19" ht="15">
      <c r="B68" s="39" t="s">
        <v>198</v>
      </c>
      <c r="C68" s="498" t="s">
        <v>199</v>
      </c>
      <c r="D68" s="498" t="s">
        <v>924</v>
      </c>
      <c r="E68" s="31"/>
      <c r="F68" s="32" t="s">
        <v>200</v>
      </c>
      <c r="G68" s="36"/>
      <c r="H68" s="244">
        <f>PLNÁ!H68</f>
        <v>0</v>
      </c>
      <c r="I68" s="244">
        <f>PLNÁ!I68</f>
        <v>0</v>
      </c>
      <c r="J68" s="244">
        <f>PLNÁ!J68</f>
        <v>0</v>
      </c>
      <c r="K68" s="240"/>
      <c r="L68" s="195"/>
      <c r="M68" s="195"/>
      <c r="N68" s="195"/>
      <c r="O68" s="241" t="s">
        <v>925</v>
      </c>
      <c r="P68" s="247" t="s">
        <v>926</v>
      </c>
      <c r="Q68" s="249">
        <f>K11</f>
        <v>0</v>
      </c>
      <c r="R68" s="195"/>
      <c r="S68" s="195"/>
    </row>
    <row r="69" spans="2:19" ht="15">
      <c r="B69" s="39" t="s">
        <v>201</v>
      </c>
      <c r="C69" s="498" t="s">
        <v>202</v>
      </c>
      <c r="D69" s="498" t="s">
        <v>927</v>
      </c>
      <c r="E69" s="31"/>
      <c r="F69" s="32" t="s">
        <v>203</v>
      </c>
      <c r="G69" s="36"/>
      <c r="H69" s="244">
        <f>PLNÁ!H69</f>
        <v>0</v>
      </c>
      <c r="I69" s="244">
        <f>PLNÁ!I69</f>
        <v>0</v>
      </c>
      <c r="J69" s="244">
        <f>PLNÁ!J69</f>
        <v>0</v>
      </c>
      <c r="K69" s="240"/>
      <c r="L69" s="195"/>
      <c r="M69" s="195"/>
      <c r="N69" s="195"/>
      <c r="O69" s="241" t="s">
        <v>928</v>
      </c>
      <c r="P69" s="247" t="s">
        <v>929</v>
      </c>
      <c r="Q69" s="195">
        <v>0.2</v>
      </c>
      <c r="R69" s="195"/>
      <c r="S69" s="195"/>
    </row>
    <row r="70" spans="2:19" ht="15">
      <c r="B70" s="140" t="s">
        <v>204</v>
      </c>
      <c r="C70" s="496" t="s">
        <v>205</v>
      </c>
      <c r="D70" s="497" t="s">
        <v>930</v>
      </c>
      <c r="E70" s="137"/>
      <c r="F70" s="129" t="s">
        <v>206</v>
      </c>
      <c r="G70" s="130" t="s">
        <v>207</v>
      </c>
      <c r="H70" s="245">
        <f>PLNÁ!H70</f>
        <v>0</v>
      </c>
      <c r="I70" s="245">
        <f>PLNÁ!I70</f>
        <v>0</v>
      </c>
      <c r="J70" s="245">
        <f>PLNÁ!J70</f>
        <v>0</v>
      </c>
      <c r="K70" s="240"/>
      <c r="L70" s="195"/>
      <c r="M70" s="195"/>
      <c r="N70" s="195"/>
      <c r="O70" s="250" t="s">
        <v>931</v>
      </c>
      <c r="P70" s="251" t="s">
        <v>932</v>
      </c>
      <c r="Q70" s="195">
        <v>0</v>
      </c>
      <c r="R70" s="195"/>
      <c r="S70" s="195"/>
    </row>
    <row r="71" spans="2:19" ht="15">
      <c r="B71" s="39" t="s">
        <v>208</v>
      </c>
      <c r="C71" s="498" t="s">
        <v>209</v>
      </c>
      <c r="D71" s="498" t="s">
        <v>933</v>
      </c>
      <c r="E71" s="31"/>
      <c r="F71" s="32" t="s">
        <v>210</v>
      </c>
      <c r="G71" s="36"/>
      <c r="H71" s="244">
        <f>PLNÁ!H71</f>
        <v>0</v>
      </c>
      <c r="I71" s="244">
        <f>PLNÁ!I71</f>
        <v>0</v>
      </c>
      <c r="J71" s="244">
        <f>PLNÁ!J71</f>
        <v>0</v>
      </c>
      <c r="K71" s="240"/>
      <c r="L71" s="195"/>
      <c r="M71" s="195"/>
      <c r="N71" s="195"/>
      <c r="O71" s="241" t="s">
        <v>934</v>
      </c>
      <c r="P71" s="252" t="s">
        <v>935</v>
      </c>
      <c r="Q71" s="195"/>
      <c r="R71" s="195"/>
      <c r="S71" s="195"/>
    </row>
    <row r="72" spans="2:19" ht="15">
      <c r="B72" s="39" t="s">
        <v>211</v>
      </c>
      <c r="C72" s="498" t="s">
        <v>212</v>
      </c>
      <c r="D72" s="498" t="s">
        <v>936</v>
      </c>
      <c r="E72" s="31"/>
      <c r="F72" s="32" t="s">
        <v>213</v>
      </c>
      <c r="G72" s="36"/>
      <c r="H72" s="244">
        <f>PLNÁ!H72</f>
        <v>0</v>
      </c>
      <c r="I72" s="244">
        <f>PLNÁ!I72</f>
        <v>0</v>
      </c>
      <c r="J72" s="244">
        <f>PLNÁ!J72</f>
        <v>0</v>
      </c>
      <c r="K72" s="240"/>
      <c r="L72" s="195"/>
      <c r="M72" s="195"/>
      <c r="N72" s="195"/>
      <c r="O72" s="241" t="s">
        <v>937</v>
      </c>
      <c r="P72" s="252" t="s">
        <v>938</v>
      </c>
      <c r="Q72" s="195"/>
      <c r="R72" s="195"/>
      <c r="S72" s="195"/>
    </row>
    <row r="73" spans="2:19" ht="15">
      <c r="B73" s="39" t="s">
        <v>214</v>
      </c>
      <c r="C73" s="498" t="s">
        <v>215</v>
      </c>
      <c r="D73" s="498" t="s">
        <v>939</v>
      </c>
      <c r="E73" s="31"/>
      <c r="F73" s="32" t="s">
        <v>216</v>
      </c>
      <c r="G73" s="36"/>
      <c r="H73" s="244">
        <f>PLNÁ!H73</f>
        <v>0</v>
      </c>
      <c r="I73" s="244">
        <f>PLNÁ!I73</f>
        <v>0</v>
      </c>
      <c r="J73" s="244">
        <f>PLNÁ!J73</f>
        <v>0</v>
      </c>
      <c r="K73" s="240"/>
      <c r="L73" s="195"/>
      <c r="M73" s="195"/>
      <c r="N73" s="195"/>
      <c r="O73" s="241"/>
      <c r="P73" s="247"/>
      <c r="Q73" s="195"/>
      <c r="R73" s="195"/>
      <c r="S73" s="195"/>
    </row>
    <row r="74" spans="2:19" ht="15">
      <c r="B74" s="39" t="s">
        <v>217</v>
      </c>
      <c r="C74" s="53" t="s">
        <v>218</v>
      </c>
      <c r="D74" s="53" t="s">
        <v>940</v>
      </c>
      <c r="E74" s="31"/>
      <c r="F74" s="32" t="s">
        <v>219</v>
      </c>
      <c r="G74" s="36"/>
      <c r="H74" s="244">
        <f>PLNÁ!H74</f>
        <v>0</v>
      </c>
      <c r="I74" s="244">
        <f>PLNÁ!I74</f>
        <v>0</v>
      </c>
      <c r="J74" s="244">
        <f>PLNÁ!J74</f>
        <v>0</v>
      </c>
      <c r="K74" s="240"/>
      <c r="L74" s="195"/>
      <c r="M74" s="195"/>
      <c r="N74" s="195"/>
      <c r="O74" s="241"/>
      <c r="P74" s="247"/>
      <c r="Q74" s="195"/>
      <c r="R74" s="195"/>
      <c r="S74" s="195"/>
    </row>
    <row r="75" spans="2:19" ht="15">
      <c r="B75" s="140" t="s">
        <v>220</v>
      </c>
      <c r="C75" s="182" t="s">
        <v>221</v>
      </c>
      <c r="D75" s="188" t="s">
        <v>941</v>
      </c>
      <c r="E75" s="137"/>
      <c r="F75" s="129" t="s">
        <v>222</v>
      </c>
      <c r="G75" s="130" t="s">
        <v>223</v>
      </c>
      <c r="H75" s="245">
        <f>PLNÁ!H75</f>
        <v>0</v>
      </c>
      <c r="I75" s="245">
        <f>PLNÁ!I75</f>
        <v>0</v>
      </c>
      <c r="J75" s="245">
        <f>PLNÁ!J75</f>
        <v>0</v>
      </c>
      <c r="K75" s="246" t="s">
        <v>821</v>
      </c>
      <c r="L75" s="195"/>
      <c r="M75" s="195"/>
      <c r="N75" s="195"/>
      <c r="O75" s="241"/>
      <c r="P75" s="247"/>
      <c r="Q75" s="195"/>
      <c r="R75" s="195"/>
      <c r="S75" s="195"/>
    </row>
    <row r="76" spans="2:19" ht="15">
      <c r="B76" s="39" t="s">
        <v>224</v>
      </c>
      <c r="C76" s="53" t="s">
        <v>193</v>
      </c>
      <c r="D76" s="53" t="s">
        <v>917</v>
      </c>
      <c r="E76" s="31"/>
      <c r="F76" s="32" t="s">
        <v>225</v>
      </c>
      <c r="G76" s="36"/>
      <c r="H76" s="244">
        <f>PLNÁ!H76</f>
        <v>0</v>
      </c>
      <c r="I76" s="244">
        <f>PLNÁ!I76</f>
        <v>0</v>
      </c>
      <c r="J76" s="244">
        <f>PLNÁ!J76</f>
        <v>0</v>
      </c>
      <c r="K76" s="246" t="s">
        <v>895</v>
      </c>
      <c r="L76" s="195"/>
      <c r="M76" s="195"/>
      <c r="N76" s="195"/>
      <c r="O76" s="241"/>
      <c r="P76" s="247"/>
      <c r="Q76" s="195"/>
      <c r="R76" s="195"/>
      <c r="S76" s="195"/>
    </row>
    <row r="77" spans="2:19" ht="15">
      <c r="B77" s="39" t="s">
        <v>226</v>
      </c>
      <c r="C77" s="498" t="s">
        <v>196</v>
      </c>
      <c r="D77" s="498" t="s">
        <v>921</v>
      </c>
      <c r="E77" s="31"/>
      <c r="F77" s="32" t="s">
        <v>227</v>
      </c>
      <c r="G77" s="36"/>
      <c r="H77" s="244">
        <f>PLNÁ!H77</f>
        <v>0</v>
      </c>
      <c r="I77" s="244">
        <f>PLNÁ!I77</f>
        <v>0</v>
      </c>
      <c r="J77" s="244">
        <f>PLNÁ!J77</f>
        <v>0</v>
      </c>
      <c r="K77" s="240"/>
      <c r="L77" s="195"/>
      <c r="M77" s="195"/>
      <c r="N77" s="195"/>
      <c r="O77" s="253"/>
      <c r="P77" s="247"/>
      <c r="Q77" s="195"/>
      <c r="R77" s="195"/>
      <c r="S77" s="195"/>
    </row>
    <row r="78" spans="2:19" ht="15" customHeight="1">
      <c r="B78" s="39" t="s">
        <v>228</v>
      </c>
      <c r="C78" s="498" t="s">
        <v>199</v>
      </c>
      <c r="D78" s="498" t="s">
        <v>924</v>
      </c>
      <c r="E78" s="31"/>
      <c r="F78" s="32" t="s">
        <v>229</v>
      </c>
      <c r="G78" s="36"/>
      <c r="H78" s="244">
        <f>PLNÁ!H78</f>
        <v>0</v>
      </c>
      <c r="I78" s="244">
        <f>PLNÁ!I78</f>
        <v>0</v>
      </c>
      <c r="J78" s="244">
        <f>PLNÁ!J78</f>
        <v>0</v>
      </c>
      <c r="K78" s="240"/>
      <c r="L78" s="195"/>
      <c r="M78" s="195"/>
      <c r="N78" s="195"/>
      <c r="O78" s="253"/>
      <c r="P78" s="247"/>
      <c r="Q78" s="195"/>
      <c r="R78" s="195"/>
      <c r="S78" s="195"/>
    </row>
    <row r="79" spans="2:19" ht="15" customHeight="1">
      <c r="B79" s="140" t="s">
        <v>230</v>
      </c>
      <c r="C79" s="496" t="s">
        <v>205</v>
      </c>
      <c r="D79" s="497" t="s">
        <v>930</v>
      </c>
      <c r="E79" s="137"/>
      <c r="F79" s="129" t="s">
        <v>231</v>
      </c>
      <c r="G79" s="130" t="s">
        <v>232</v>
      </c>
      <c r="H79" s="245">
        <f>PLNÁ!H79</f>
        <v>0</v>
      </c>
      <c r="I79" s="245">
        <f>PLNÁ!I79</f>
        <v>0</v>
      </c>
      <c r="J79" s="245">
        <f>PLNÁ!J79</f>
        <v>0</v>
      </c>
      <c r="K79" s="240"/>
      <c r="L79" s="195"/>
      <c r="M79" s="195"/>
      <c r="N79" s="195"/>
      <c r="O79" s="241"/>
      <c r="P79" s="247"/>
      <c r="Q79" s="195"/>
      <c r="R79" s="195"/>
      <c r="S79" s="195"/>
    </row>
    <row r="80" spans="2:19" ht="15">
      <c r="B80" s="39" t="s">
        <v>233</v>
      </c>
      <c r="C80" s="498" t="s">
        <v>209</v>
      </c>
      <c r="D80" s="498" t="s">
        <v>933</v>
      </c>
      <c r="E80" s="31"/>
      <c r="F80" s="32" t="s">
        <v>234</v>
      </c>
      <c r="G80" s="36"/>
      <c r="H80" s="244">
        <f>PLNÁ!H80</f>
        <v>0</v>
      </c>
      <c r="I80" s="244">
        <f>PLNÁ!I80</f>
        <v>0</v>
      </c>
      <c r="J80" s="244">
        <f>PLNÁ!J80</f>
        <v>0</v>
      </c>
      <c r="K80" s="240"/>
      <c r="L80" s="195"/>
      <c r="M80" s="195"/>
      <c r="N80" s="195"/>
      <c r="O80" s="250"/>
      <c r="P80" s="251"/>
      <c r="Q80" s="195"/>
      <c r="R80" s="195"/>
      <c r="S80" s="195"/>
    </row>
    <row r="81" spans="2:19" ht="15">
      <c r="B81" s="39" t="s">
        <v>235</v>
      </c>
      <c r="C81" s="53" t="s">
        <v>236</v>
      </c>
      <c r="D81" s="53" t="s">
        <v>942</v>
      </c>
      <c r="E81" s="31"/>
      <c r="F81" s="32" t="s">
        <v>237</v>
      </c>
      <c r="G81" s="36"/>
      <c r="H81" s="244">
        <f>PLNÁ!H81</f>
        <v>0</v>
      </c>
      <c r="I81" s="244">
        <f>PLNÁ!I81</f>
        <v>0</v>
      </c>
      <c r="J81" s="244">
        <f>PLNÁ!J81</f>
        <v>0</v>
      </c>
      <c r="K81" s="240"/>
      <c r="L81" s="195"/>
      <c r="M81" s="195"/>
      <c r="N81" s="195"/>
      <c r="O81" s="241"/>
      <c r="P81" s="252"/>
      <c r="Q81" s="195"/>
      <c r="R81" s="195"/>
      <c r="S81" s="195"/>
    </row>
    <row r="82" spans="2:19" ht="15" customHeight="1">
      <c r="B82" s="39" t="s">
        <v>238</v>
      </c>
      <c r="C82" s="53" t="s">
        <v>239</v>
      </c>
      <c r="D82" s="53" t="s">
        <v>943</v>
      </c>
      <c r="E82" s="31"/>
      <c r="F82" s="32" t="s">
        <v>240</v>
      </c>
      <c r="G82" s="36"/>
      <c r="H82" s="244">
        <f>PLNÁ!H82</f>
        <v>0</v>
      </c>
      <c r="I82" s="244">
        <f>PLNÁ!I82</f>
        <v>0</v>
      </c>
      <c r="J82" s="244">
        <f>PLNÁ!J82</f>
        <v>0</v>
      </c>
      <c r="K82" s="240"/>
      <c r="L82" s="195"/>
      <c r="M82" s="195"/>
      <c r="N82" s="195"/>
      <c r="O82" s="241"/>
      <c r="P82" s="252"/>
      <c r="Q82" s="195"/>
      <c r="R82" s="195"/>
      <c r="S82" s="195"/>
    </row>
    <row r="83" spans="2:19" ht="15">
      <c r="B83" s="39" t="s">
        <v>241</v>
      </c>
      <c r="C83" s="498" t="s">
        <v>242</v>
      </c>
      <c r="D83" s="498" t="s">
        <v>944</v>
      </c>
      <c r="E83" s="31"/>
      <c r="F83" s="32" t="s">
        <v>243</v>
      </c>
      <c r="G83" s="36"/>
      <c r="H83" s="244">
        <f>PLNÁ!H83</f>
        <v>0</v>
      </c>
      <c r="I83" s="244">
        <f>PLNÁ!I83</f>
        <v>0</v>
      </c>
      <c r="J83" s="244">
        <f>PLNÁ!J83</f>
        <v>0</v>
      </c>
      <c r="K83" s="240"/>
      <c r="L83" s="195"/>
      <c r="M83" s="195"/>
      <c r="N83" s="195"/>
      <c r="O83" s="195"/>
      <c r="P83" s="195"/>
      <c r="Q83" s="195"/>
      <c r="R83" s="195"/>
      <c r="S83" s="195"/>
    </row>
    <row r="84" spans="2:19" ht="15">
      <c r="B84" s="39" t="s">
        <v>244</v>
      </c>
      <c r="C84" s="498" t="s">
        <v>215</v>
      </c>
      <c r="D84" s="498" t="s">
        <v>939</v>
      </c>
      <c r="E84" s="31"/>
      <c r="F84" s="32" t="s">
        <v>245</v>
      </c>
      <c r="G84" s="36"/>
      <c r="H84" s="244">
        <f>PLNÁ!H84</f>
        <v>0</v>
      </c>
      <c r="I84" s="244">
        <f>PLNÁ!I84</f>
        <v>0</v>
      </c>
      <c r="J84" s="244">
        <f>PLNÁ!J84</f>
        <v>0</v>
      </c>
      <c r="K84" s="240"/>
      <c r="L84" s="195"/>
      <c r="M84" s="195"/>
      <c r="N84" s="195"/>
      <c r="O84" s="195"/>
      <c r="P84" s="195"/>
      <c r="Q84" s="195"/>
      <c r="R84" s="195"/>
      <c r="S84" s="195"/>
    </row>
    <row r="85" spans="2:19" ht="15">
      <c r="B85" s="39" t="s">
        <v>246</v>
      </c>
      <c r="C85" s="53" t="s">
        <v>247</v>
      </c>
      <c r="D85" s="53" t="s">
        <v>940</v>
      </c>
      <c r="E85" s="31"/>
      <c r="F85" s="32" t="s">
        <v>248</v>
      </c>
      <c r="G85" s="36"/>
      <c r="H85" s="244">
        <f>PLNÁ!H85</f>
        <v>0</v>
      </c>
      <c r="I85" s="244">
        <f>PLNÁ!I85</f>
        <v>0</v>
      </c>
      <c r="J85" s="244">
        <f>PLNÁ!J85</f>
        <v>0</v>
      </c>
      <c r="K85" s="240"/>
      <c r="L85" s="195"/>
      <c r="M85" s="195"/>
      <c r="N85" s="195"/>
      <c r="O85" s="195"/>
      <c r="P85" s="195"/>
      <c r="Q85" s="195"/>
      <c r="R85" s="195"/>
      <c r="S85" s="195"/>
    </row>
    <row r="86" spans="2:19" ht="15">
      <c r="B86" s="140" t="s">
        <v>249</v>
      </c>
      <c r="C86" s="136" t="s">
        <v>250</v>
      </c>
      <c r="D86" s="136" t="s">
        <v>945</v>
      </c>
      <c r="E86" s="137"/>
      <c r="F86" s="129" t="s">
        <v>251</v>
      </c>
      <c r="G86" s="130" t="s">
        <v>252</v>
      </c>
      <c r="H86" s="245">
        <f>PLNÁ!H86</f>
        <v>0</v>
      </c>
      <c r="I86" s="245">
        <f>PLNÁ!I86</f>
        <v>0</v>
      </c>
      <c r="J86" s="245">
        <f>PLNÁ!J86</f>
        <v>0</v>
      </c>
      <c r="K86" s="246" t="s">
        <v>876</v>
      </c>
      <c r="L86" s="195"/>
      <c r="M86" s="195"/>
      <c r="N86" s="195"/>
      <c r="O86" s="195"/>
      <c r="P86" s="195"/>
      <c r="Q86" s="195"/>
      <c r="R86" s="195"/>
      <c r="S86" s="195"/>
    </row>
    <row r="87" spans="2:19" ht="15">
      <c r="B87" s="39" t="s">
        <v>253</v>
      </c>
      <c r="C87" s="53" t="s">
        <v>254</v>
      </c>
      <c r="D87" s="53" t="s">
        <v>946</v>
      </c>
      <c r="E87" s="31"/>
      <c r="F87" s="32" t="s">
        <v>255</v>
      </c>
      <c r="G87" s="36"/>
      <c r="H87" s="244">
        <f>PLNÁ!H87</f>
        <v>0</v>
      </c>
      <c r="I87" s="244">
        <f>PLNÁ!I87</f>
        <v>0</v>
      </c>
      <c r="J87" s="244">
        <f>PLNÁ!J87</f>
        <v>0</v>
      </c>
      <c r="K87" s="240"/>
      <c r="L87" s="195"/>
      <c r="M87" s="195"/>
      <c r="N87" s="195"/>
      <c r="O87" s="195"/>
      <c r="P87" s="195"/>
      <c r="Q87" s="195"/>
      <c r="R87" s="195"/>
      <c r="S87" s="195"/>
    </row>
    <row r="88" spans="2:19" ht="15">
      <c r="B88" s="39" t="s">
        <v>256</v>
      </c>
      <c r="C88" s="498" t="s">
        <v>257</v>
      </c>
      <c r="D88" s="498" t="s">
        <v>947</v>
      </c>
      <c r="E88" s="31"/>
      <c r="F88" s="32" t="s">
        <v>258</v>
      </c>
      <c r="G88" s="36"/>
      <c r="H88" s="244">
        <f>PLNÁ!H88</f>
        <v>0</v>
      </c>
      <c r="I88" s="244">
        <f>PLNÁ!I88</f>
        <v>0</v>
      </c>
      <c r="J88" s="244">
        <f>PLNÁ!J88</f>
        <v>0</v>
      </c>
      <c r="K88" s="240"/>
      <c r="L88" s="195"/>
      <c r="M88" s="195"/>
      <c r="N88" s="195"/>
      <c r="O88" s="195"/>
      <c r="P88" s="195"/>
      <c r="Q88" s="195"/>
      <c r="R88" s="195"/>
      <c r="S88" s="195"/>
    </row>
    <row r="89" spans="2:19" ht="15">
      <c r="B89" s="39" t="s">
        <v>259</v>
      </c>
      <c r="C89" s="498" t="s">
        <v>260</v>
      </c>
      <c r="D89" s="498" t="s">
        <v>948</v>
      </c>
      <c r="E89" s="31"/>
      <c r="F89" s="32" t="s">
        <v>261</v>
      </c>
      <c r="G89" s="36"/>
      <c r="H89" s="244">
        <f>PLNÁ!H89</f>
        <v>0</v>
      </c>
      <c r="I89" s="244">
        <f>PLNÁ!I89</f>
        <v>0</v>
      </c>
      <c r="J89" s="244">
        <f>PLNÁ!J89</f>
        <v>0</v>
      </c>
      <c r="K89" s="240"/>
      <c r="L89" s="195"/>
      <c r="M89" s="195"/>
      <c r="N89" s="195"/>
      <c r="O89" s="195"/>
      <c r="P89" s="195"/>
      <c r="Q89" s="195"/>
      <c r="R89" s="195"/>
      <c r="S89" s="195"/>
    </row>
    <row r="90" spans="2:19" ht="15">
      <c r="B90" s="144" t="s">
        <v>262</v>
      </c>
      <c r="C90" s="145" t="s">
        <v>263</v>
      </c>
      <c r="D90" s="145" t="s">
        <v>949</v>
      </c>
      <c r="E90" s="137"/>
      <c r="F90" s="129" t="s">
        <v>264</v>
      </c>
      <c r="G90" s="130" t="s">
        <v>265</v>
      </c>
      <c r="H90" s="245">
        <f>PLNÁ!H90</f>
        <v>0</v>
      </c>
      <c r="I90" s="245">
        <f>PLNÁ!I90</f>
        <v>0</v>
      </c>
      <c r="J90" s="245">
        <f>PLNÁ!J90</f>
        <v>0</v>
      </c>
      <c r="K90" s="246" t="s">
        <v>823</v>
      </c>
      <c r="L90" s="195"/>
      <c r="M90" s="195"/>
      <c r="N90" s="195"/>
      <c r="O90" s="195"/>
      <c r="P90" s="195"/>
      <c r="Q90" s="195"/>
      <c r="R90" s="195"/>
      <c r="S90" s="195"/>
    </row>
    <row r="91" spans="2:19" ht="15">
      <c r="B91" s="39" t="s">
        <v>266</v>
      </c>
      <c r="C91" s="54" t="s">
        <v>127</v>
      </c>
      <c r="D91" s="54" t="s">
        <v>879</v>
      </c>
      <c r="E91" s="31"/>
      <c r="F91" s="32" t="s">
        <v>267</v>
      </c>
      <c r="G91" s="36"/>
      <c r="H91" s="244">
        <f>PLNÁ!H91</f>
        <v>0</v>
      </c>
      <c r="I91" s="244">
        <f>PLNÁ!I91</f>
        <v>0</v>
      </c>
      <c r="J91" s="244">
        <f>PLNÁ!J91</f>
        <v>0</v>
      </c>
      <c r="K91" s="240"/>
      <c r="L91" s="195"/>
      <c r="M91" s="195"/>
      <c r="N91" s="195"/>
      <c r="O91" s="195"/>
      <c r="P91" s="195"/>
      <c r="Q91" s="195"/>
      <c r="R91" s="195"/>
      <c r="S91" s="195"/>
    </row>
    <row r="92" spans="2:19" ht="15">
      <c r="B92" s="39" t="s">
        <v>268</v>
      </c>
      <c r="C92" s="54" t="s">
        <v>269</v>
      </c>
      <c r="D92" s="54" t="s">
        <v>950</v>
      </c>
      <c r="E92" s="31"/>
      <c r="F92" s="32" t="s">
        <v>270</v>
      </c>
      <c r="G92" s="36"/>
      <c r="H92" s="244">
        <f>PLNÁ!H92</f>
        <v>0</v>
      </c>
      <c r="I92" s="244">
        <f>PLNÁ!I92</f>
        <v>0</v>
      </c>
      <c r="J92" s="244">
        <f>PLNÁ!J92</f>
        <v>0</v>
      </c>
      <c r="K92" s="240"/>
      <c r="L92" s="195"/>
      <c r="M92" s="195"/>
      <c r="N92" s="195"/>
      <c r="O92" s="195"/>
      <c r="P92" s="195"/>
      <c r="Q92" s="195"/>
      <c r="R92" s="195"/>
      <c r="S92" s="195"/>
    </row>
    <row r="93" spans="2:19" ht="15">
      <c r="B93" s="144" t="s">
        <v>271</v>
      </c>
      <c r="C93" s="145" t="s">
        <v>272</v>
      </c>
      <c r="D93" s="145" t="s">
        <v>951</v>
      </c>
      <c r="E93" s="137"/>
      <c r="F93" s="129" t="s">
        <v>273</v>
      </c>
      <c r="G93" s="130" t="s">
        <v>274</v>
      </c>
      <c r="H93" s="245">
        <f>PLNÁ!H93</f>
        <v>0</v>
      </c>
      <c r="I93" s="245">
        <f>PLNÁ!I93</f>
        <v>0</v>
      </c>
      <c r="J93" s="245">
        <f>PLNÁ!J93</f>
        <v>0</v>
      </c>
      <c r="K93" s="246" t="s">
        <v>823</v>
      </c>
      <c r="L93" s="195"/>
      <c r="M93" s="195"/>
      <c r="N93" s="195"/>
      <c r="O93" s="195"/>
      <c r="P93" s="195"/>
      <c r="Q93" s="195"/>
      <c r="R93" s="195"/>
      <c r="S93" s="195"/>
    </row>
    <row r="94" spans="2:19" ht="15">
      <c r="B94" s="39" t="s">
        <v>275</v>
      </c>
      <c r="C94" s="54" t="s">
        <v>276</v>
      </c>
      <c r="D94" s="54" t="s">
        <v>952</v>
      </c>
      <c r="E94" s="31"/>
      <c r="F94" s="32" t="s">
        <v>277</v>
      </c>
      <c r="G94" s="36"/>
      <c r="H94" s="244">
        <f>PLNÁ!H94</f>
        <v>0</v>
      </c>
      <c r="I94" s="244">
        <f>PLNÁ!I94</f>
        <v>0</v>
      </c>
      <c r="J94" s="244">
        <f>PLNÁ!J94</f>
        <v>0</v>
      </c>
      <c r="K94" s="240"/>
      <c r="L94" s="195"/>
      <c r="M94" s="195"/>
      <c r="N94" s="195"/>
      <c r="O94" s="195"/>
      <c r="P94" s="195"/>
      <c r="Q94" s="195"/>
      <c r="R94" s="195"/>
      <c r="S94" s="195"/>
    </row>
    <row r="95" spans="2:19" ht="15">
      <c r="B95" s="39" t="s">
        <v>278</v>
      </c>
      <c r="C95" s="54" t="s">
        <v>279</v>
      </c>
      <c r="D95" s="54" t="s">
        <v>953</v>
      </c>
      <c r="E95" s="31"/>
      <c r="F95" s="32" t="s">
        <v>280</v>
      </c>
      <c r="G95" s="36"/>
      <c r="H95" s="244">
        <f>PLNÁ!H95</f>
        <v>0</v>
      </c>
      <c r="I95" s="244">
        <f>PLNÁ!I95</f>
        <v>0</v>
      </c>
      <c r="J95" s="244">
        <f>PLNÁ!J95</f>
        <v>0</v>
      </c>
      <c r="K95" s="240"/>
      <c r="L95" s="195"/>
      <c r="M95" s="195"/>
      <c r="N95" s="195"/>
      <c r="O95" s="195"/>
      <c r="P95" s="195"/>
      <c r="Q95" s="195"/>
      <c r="R95" s="195"/>
      <c r="S95" s="195"/>
    </row>
    <row r="96" spans="2:19" ht="15">
      <c r="B96" s="143" t="s">
        <v>281</v>
      </c>
      <c r="C96" s="136" t="s">
        <v>250</v>
      </c>
      <c r="D96" s="136" t="s">
        <v>945</v>
      </c>
      <c r="E96" s="137"/>
      <c r="F96" s="129" t="s">
        <v>282</v>
      </c>
      <c r="G96" s="130" t="s">
        <v>283</v>
      </c>
      <c r="H96" s="245">
        <f>PLNÁ!H96</f>
        <v>0</v>
      </c>
      <c r="I96" s="245">
        <f>PLNÁ!I96</f>
        <v>0</v>
      </c>
      <c r="J96" s="245">
        <f>PLNÁ!J96</f>
        <v>0</v>
      </c>
      <c r="K96" s="246" t="s">
        <v>876</v>
      </c>
      <c r="L96" s="195"/>
      <c r="M96" s="195"/>
      <c r="N96" s="195"/>
      <c r="O96" s="195"/>
      <c r="P96" s="195"/>
      <c r="Q96" s="195"/>
      <c r="R96" s="195"/>
      <c r="S96" s="195"/>
    </row>
    <row r="97" spans="2:19" ht="15">
      <c r="B97" s="39" t="s">
        <v>284</v>
      </c>
      <c r="C97" s="53" t="s">
        <v>254</v>
      </c>
      <c r="D97" s="53" t="s">
        <v>946</v>
      </c>
      <c r="E97" s="31"/>
      <c r="F97" s="32" t="s">
        <v>285</v>
      </c>
      <c r="G97" s="36"/>
      <c r="H97" s="244">
        <f>PLNÁ!H97</f>
        <v>0</v>
      </c>
      <c r="I97" s="244">
        <f>PLNÁ!I97</f>
        <v>0</v>
      </c>
      <c r="J97" s="244">
        <f>PLNÁ!J97</f>
        <v>0</v>
      </c>
      <c r="K97" s="240"/>
      <c r="L97" s="195"/>
      <c r="M97" s="195"/>
      <c r="N97" s="195"/>
      <c r="O97" s="195"/>
      <c r="P97" s="195"/>
      <c r="Q97" s="195"/>
      <c r="R97" s="195"/>
      <c r="S97" s="195"/>
    </row>
    <row r="98" spans="2:19" ht="15">
      <c r="B98" s="39" t="s">
        <v>286</v>
      </c>
      <c r="C98" s="498" t="s">
        <v>257</v>
      </c>
      <c r="D98" s="498" t="s">
        <v>947</v>
      </c>
      <c r="E98" s="31"/>
      <c r="F98" s="32" t="s">
        <v>287</v>
      </c>
      <c r="G98" s="36"/>
      <c r="H98" s="244">
        <f>PLNÁ!H98</f>
        <v>0</v>
      </c>
      <c r="I98" s="244">
        <f>PLNÁ!I98</f>
        <v>0</v>
      </c>
      <c r="J98" s="244">
        <f>PLNÁ!J98</f>
        <v>0</v>
      </c>
      <c r="K98" s="240"/>
      <c r="L98" s="195"/>
      <c r="M98" s="195"/>
      <c r="N98" s="195"/>
      <c r="O98" s="195"/>
      <c r="P98" s="195"/>
      <c r="Q98" s="195"/>
      <c r="R98" s="195"/>
      <c r="S98" s="195"/>
    </row>
    <row r="99" spans="2:19" ht="15.75" thickBot="1">
      <c r="B99" s="45" t="s">
        <v>288</v>
      </c>
      <c r="C99" s="498" t="s">
        <v>260</v>
      </c>
      <c r="D99" s="502" t="s">
        <v>954</v>
      </c>
      <c r="E99" s="31"/>
      <c r="F99" s="32" t="s">
        <v>289</v>
      </c>
      <c r="G99" s="36"/>
      <c r="H99" s="254">
        <f>PLNÁ!H99</f>
        <v>0</v>
      </c>
      <c r="I99" s="254">
        <f>PLNÁ!I99</f>
        <v>0</v>
      </c>
      <c r="J99" s="254">
        <f>PLNÁ!J99</f>
        <v>0</v>
      </c>
      <c r="K99" s="240"/>
      <c r="L99" s="195"/>
      <c r="M99" s="195"/>
      <c r="N99" s="195"/>
      <c r="O99" s="195"/>
      <c r="P99" s="195"/>
      <c r="Q99" s="195"/>
      <c r="R99" s="195"/>
      <c r="S99" s="195"/>
    </row>
    <row r="100" spans="2:19" ht="15" customHeight="1">
      <c r="B100" s="440" t="s">
        <v>27</v>
      </c>
      <c r="C100" s="43"/>
      <c r="D100" s="44"/>
      <c r="E100" s="44"/>
      <c r="F100" s="440" t="s">
        <v>29</v>
      </c>
      <c r="G100" s="431" t="s">
        <v>30</v>
      </c>
      <c r="H100" s="255"/>
      <c r="I100" s="255"/>
      <c r="J100" s="256"/>
      <c r="K100" s="495"/>
      <c r="L100" s="195"/>
      <c r="M100" s="195"/>
      <c r="N100" s="195"/>
      <c r="O100" s="195"/>
      <c r="P100" s="195"/>
      <c r="Q100" s="195"/>
      <c r="R100" s="195"/>
      <c r="S100" s="195"/>
    </row>
    <row r="101" spans="2:19" ht="26.25" customHeight="1" thickBot="1">
      <c r="B101" s="441"/>
      <c r="C101" s="146" t="s">
        <v>33</v>
      </c>
      <c r="D101" s="192"/>
      <c r="E101" s="147"/>
      <c r="F101" s="441"/>
      <c r="G101" s="432"/>
      <c r="H101" s="229">
        <f>PLNÁ!H101</f>
        <v>45291</v>
      </c>
      <c r="I101" s="229">
        <f>PLNÁ!I101</f>
        <v>45657</v>
      </c>
      <c r="J101" s="229" t="str">
        <f>PLNÁ!J101</f>
        <v>Q = 1</v>
      </c>
      <c r="K101" s="495"/>
      <c r="L101" s="195"/>
      <c r="M101" s="195"/>
      <c r="N101" s="195"/>
      <c r="O101" s="195"/>
      <c r="P101" s="195"/>
      <c r="Q101" s="195"/>
      <c r="R101" s="195"/>
      <c r="S101" s="195"/>
    </row>
    <row r="102" spans="2:19" ht="15">
      <c r="B102" s="152"/>
      <c r="C102" s="127" t="s">
        <v>290</v>
      </c>
      <c r="D102" s="127" t="s">
        <v>955</v>
      </c>
      <c r="E102" s="128"/>
      <c r="F102" s="129" t="s">
        <v>291</v>
      </c>
      <c r="G102" s="130" t="s">
        <v>38</v>
      </c>
      <c r="H102" s="239">
        <f>PLNÁ!H102</f>
        <v>0</v>
      </c>
      <c r="I102" s="239">
        <f>PLNÁ!I102</f>
        <v>0</v>
      </c>
      <c r="J102" s="239">
        <f>PLNÁ!J102</f>
        <v>0</v>
      </c>
      <c r="K102" s="246" t="s">
        <v>826</v>
      </c>
      <c r="L102" s="195"/>
      <c r="M102" s="195"/>
      <c r="N102" s="195"/>
      <c r="O102" s="195"/>
      <c r="P102" s="195"/>
      <c r="Q102" s="195"/>
      <c r="R102" s="195"/>
      <c r="S102" s="195"/>
    </row>
    <row r="103" spans="2:19" ht="17.25" customHeight="1">
      <c r="B103" s="143" t="s">
        <v>292</v>
      </c>
      <c r="C103" s="136" t="s">
        <v>293</v>
      </c>
      <c r="D103" s="136" t="s">
        <v>956</v>
      </c>
      <c r="E103" s="137"/>
      <c r="F103" s="129" t="s">
        <v>294</v>
      </c>
      <c r="G103" s="130" t="s">
        <v>295</v>
      </c>
      <c r="H103" s="245">
        <f>PLNÁ!H103</f>
        <v>0</v>
      </c>
      <c r="I103" s="245">
        <f>PLNÁ!I103</f>
        <v>0</v>
      </c>
      <c r="J103" s="245">
        <f>PLNÁ!J103</f>
        <v>0</v>
      </c>
      <c r="K103" s="246" t="s">
        <v>828</v>
      </c>
      <c r="L103" s="195"/>
      <c r="M103" s="195"/>
      <c r="N103" s="195"/>
      <c r="O103" s="195"/>
      <c r="P103" s="195"/>
      <c r="Q103" s="195"/>
      <c r="R103" s="195"/>
      <c r="S103" s="195"/>
    </row>
    <row r="104" spans="2:19" ht="15">
      <c r="B104" s="153" t="s">
        <v>296</v>
      </c>
      <c r="C104" s="136" t="s">
        <v>297</v>
      </c>
      <c r="D104" s="136" t="s">
        <v>957</v>
      </c>
      <c r="E104" s="137"/>
      <c r="F104" s="129" t="s">
        <v>298</v>
      </c>
      <c r="G104" s="130" t="s">
        <v>299</v>
      </c>
      <c r="H104" s="245">
        <f>PLNÁ!H104</f>
        <v>0</v>
      </c>
      <c r="I104" s="245">
        <f>PLNÁ!I104</f>
        <v>0</v>
      </c>
      <c r="J104" s="245">
        <f>PLNÁ!J104</f>
        <v>0</v>
      </c>
      <c r="K104" s="246" t="s">
        <v>831</v>
      </c>
      <c r="L104" s="195"/>
      <c r="M104" s="195"/>
      <c r="N104" s="195"/>
      <c r="O104" s="195"/>
      <c r="P104" s="195"/>
      <c r="Q104" s="195"/>
      <c r="R104" s="195"/>
      <c r="S104" s="195"/>
    </row>
    <row r="105" spans="2:19" ht="15" customHeight="1">
      <c r="B105" s="39" t="s">
        <v>300</v>
      </c>
      <c r="C105" s="498" t="s">
        <v>297</v>
      </c>
      <c r="D105" s="498" t="s">
        <v>957</v>
      </c>
      <c r="E105" s="31"/>
      <c r="F105" s="32" t="s">
        <v>301</v>
      </c>
      <c r="G105" s="36"/>
      <c r="H105" s="244">
        <f>PLNÁ!H105</f>
        <v>0</v>
      </c>
      <c r="I105" s="244">
        <f>PLNÁ!I105</f>
        <v>0</v>
      </c>
      <c r="J105" s="244">
        <f>PLNÁ!J105</f>
        <v>0</v>
      </c>
      <c r="K105" s="240"/>
      <c r="L105" s="195"/>
      <c r="M105" s="195"/>
      <c r="N105" s="195"/>
      <c r="O105" s="195"/>
      <c r="P105" s="195"/>
      <c r="Q105" s="195"/>
      <c r="R105" s="195"/>
      <c r="S105" s="195"/>
    </row>
    <row r="106" spans="2:19" ht="15">
      <c r="B106" s="39" t="s">
        <v>302</v>
      </c>
      <c r="C106" s="498" t="s">
        <v>303</v>
      </c>
      <c r="D106" s="498" t="s">
        <v>958</v>
      </c>
      <c r="E106" s="31"/>
      <c r="F106" s="32" t="s">
        <v>304</v>
      </c>
      <c r="G106" s="36"/>
      <c r="H106" s="244">
        <f>PLNÁ!H106</f>
        <v>0</v>
      </c>
      <c r="I106" s="244">
        <f>PLNÁ!I106</f>
        <v>0</v>
      </c>
      <c r="J106" s="244">
        <f>PLNÁ!J106</f>
        <v>0</v>
      </c>
      <c r="K106" s="240"/>
      <c r="L106" s="195"/>
      <c r="M106" s="195"/>
      <c r="N106" s="195"/>
      <c r="O106" s="195"/>
      <c r="P106" s="195"/>
      <c r="Q106" s="195"/>
      <c r="R106" s="195"/>
      <c r="S106" s="195"/>
    </row>
    <row r="107" spans="2:19" ht="15">
      <c r="B107" s="39" t="s">
        <v>305</v>
      </c>
      <c r="C107" s="498" t="s">
        <v>306</v>
      </c>
      <c r="D107" s="498" t="s">
        <v>959</v>
      </c>
      <c r="E107" s="31"/>
      <c r="F107" s="32" t="s">
        <v>307</v>
      </c>
      <c r="G107" s="36"/>
      <c r="H107" s="244">
        <f>PLNÁ!H107</f>
        <v>0</v>
      </c>
      <c r="I107" s="244">
        <f>PLNÁ!I107</f>
        <v>0</v>
      </c>
      <c r="J107" s="244">
        <f>PLNÁ!J107</f>
        <v>0</v>
      </c>
      <c r="K107" s="240"/>
      <c r="L107" s="195"/>
      <c r="M107" s="195"/>
      <c r="N107" s="195"/>
      <c r="O107" s="195"/>
      <c r="P107" s="195"/>
      <c r="Q107" s="195"/>
      <c r="R107" s="195"/>
      <c r="S107" s="195"/>
    </row>
    <row r="108" spans="2:19" ht="15">
      <c r="B108" s="153" t="s">
        <v>308</v>
      </c>
      <c r="C108" s="145" t="s">
        <v>309</v>
      </c>
      <c r="D108" s="145" t="s">
        <v>960</v>
      </c>
      <c r="E108" s="137"/>
      <c r="F108" s="129" t="s">
        <v>310</v>
      </c>
      <c r="G108" s="130" t="s">
        <v>311</v>
      </c>
      <c r="H108" s="245">
        <f>PLNÁ!H108</f>
        <v>0</v>
      </c>
      <c r="I108" s="245">
        <f>PLNÁ!I108</f>
        <v>0</v>
      </c>
      <c r="J108" s="245">
        <f>PLNÁ!J108</f>
        <v>0</v>
      </c>
      <c r="K108" s="240"/>
      <c r="L108" s="195"/>
      <c r="M108" s="195"/>
      <c r="N108" s="195"/>
      <c r="O108" s="195"/>
      <c r="P108" s="195"/>
      <c r="Q108" s="195"/>
      <c r="R108" s="195"/>
      <c r="S108" s="195"/>
    </row>
    <row r="109" spans="2:19" ht="15">
      <c r="B109" s="39" t="s">
        <v>312</v>
      </c>
      <c r="C109" s="55" t="s">
        <v>313</v>
      </c>
      <c r="D109" s="55" t="s">
        <v>961</v>
      </c>
      <c r="E109" s="31"/>
      <c r="F109" s="32" t="s">
        <v>314</v>
      </c>
      <c r="G109" s="36"/>
      <c r="H109" s="244">
        <f>PLNÁ!H109</f>
        <v>0</v>
      </c>
      <c r="I109" s="244">
        <f>PLNÁ!I109</f>
        <v>0</v>
      </c>
      <c r="J109" s="244">
        <f>PLNÁ!J109</f>
        <v>0</v>
      </c>
      <c r="K109" s="240"/>
      <c r="L109" s="195"/>
      <c r="M109" s="195"/>
      <c r="N109" s="195"/>
      <c r="O109" s="195"/>
      <c r="P109" s="195"/>
      <c r="Q109" s="195"/>
      <c r="R109" s="195"/>
      <c r="S109" s="195"/>
    </row>
    <row r="110" spans="2:19" ht="15">
      <c r="B110" s="140" t="s">
        <v>315</v>
      </c>
      <c r="C110" s="136" t="s">
        <v>316</v>
      </c>
      <c r="D110" s="136" t="s">
        <v>962</v>
      </c>
      <c r="E110" s="137"/>
      <c r="F110" s="129" t="s">
        <v>317</v>
      </c>
      <c r="G110" s="130" t="s">
        <v>318</v>
      </c>
      <c r="H110" s="245">
        <f>PLNÁ!H110</f>
        <v>0</v>
      </c>
      <c r="I110" s="245">
        <f>PLNÁ!I110</f>
        <v>0</v>
      </c>
      <c r="J110" s="245">
        <f>PLNÁ!J110</f>
        <v>0</v>
      </c>
      <c r="K110" s="240"/>
      <c r="L110" s="195"/>
      <c r="M110" s="195"/>
      <c r="N110" s="195"/>
      <c r="O110" s="195"/>
      <c r="P110" s="195"/>
      <c r="Q110" s="195"/>
      <c r="R110" s="195"/>
      <c r="S110" s="195"/>
    </row>
    <row r="111" spans="2:19" ht="15">
      <c r="B111" s="39" t="s">
        <v>319</v>
      </c>
      <c r="C111" s="498" t="s">
        <v>320</v>
      </c>
      <c r="D111" s="498" t="s">
        <v>963</v>
      </c>
      <c r="E111" s="31"/>
      <c r="F111" s="32" t="s">
        <v>321</v>
      </c>
      <c r="G111" s="36"/>
      <c r="H111" s="244">
        <f>PLNÁ!H111</f>
        <v>0</v>
      </c>
      <c r="I111" s="244">
        <f>PLNÁ!I111</f>
        <v>0</v>
      </c>
      <c r="J111" s="244">
        <f>PLNÁ!J111</f>
        <v>0</v>
      </c>
      <c r="K111" s="240"/>
      <c r="L111" s="195"/>
      <c r="M111" s="195"/>
      <c r="N111" s="195"/>
      <c r="O111" s="195"/>
      <c r="P111" s="195"/>
      <c r="Q111" s="195"/>
      <c r="R111" s="195"/>
      <c r="S111" s="195"/>
    </row>
    <row r="112" spans="2:19" ht="15">
      <c r="B112" s="39" t="s">
        <v>322</v>
      </c>
      <c r="C112" s="498" t="s">
        <v>323</v>
      </c>
      <c r="D112" s="498" t="s">
        <v>964</v>
      </c>
      <c r="E112" s="31"/>
      <c r="F112" s="32" t="s">
        <v>324</v>
      </c>
      <c r="G112" s="36"/>
      <c r="H112" s="244">
        <f>PLNÁ!H112</f>
        <v>0</v>
      </c>
      <c r="I112" s="244">
        <f>PLNÁ!I112</f>
        <v>0</v>
      </c>
      <c r="J112" s="244">
        <f>PLNÁ!J112</f>
        <v>0</v>
      </c>
      <c r="K112" s="240"/>
      <c r="L112" s="195"/>
      <c r="M112" s="195"/>
      <c r="N112" s="195"/>
      <c r="O112" s="195"/>
      <c r="P112" s="195"/>
      <c r="Q112" s="195"/>
      <c r="R112" s="195"/>
      <c r="S112" s="195"/>
    </row>
    <row r="113" spans="2:19" ht="15">
      <c r="B113" s="39" t="s">
        <v>325</v>
      </c>
      <c r="C113" s="498" t="s">
        <v>326</v>
      </c>
      <c r="D113" s="498" t="s">
        <v>965</v>
      </c>
      <c r="E113" s="31"/>
      <c r="F113" s="32" t="s">
        <v>327</v>
      </c>
      <c r="G113" s="36"/>
      <c r="H113" s="244">
        <f>PLNÁ!H113</f>
        <v>0</v>
      </c>
      <c r="I113" s="244">
        <f>PLNÁ!I113</f>
        <v>0</v>
      </c>
      <c r="J113" s="244">
        <f>PLNÁ!J113</f>
        <v>0</v>
      </c>
      <c r="K113" s="240"/>
      <c r="L113" s="195"/>
      <c r="M113" s="195"/>
      <c r="N113" s="195"/>
      <c r="O113" s="195"/>
      <c r="P113" s="195"/>
      <c r="Q113" s="195"/>
      <c r="R113" s="195"/>
      <c r="S113" s="195"/>
    </row>
    <row r="114" spans="2:19" ht="15">
      <c r="B114" s="39" t="s">
        <v>328</v>
      </c>
      <c r="C114" s="55" t="s">
        <v>329</v>
      </c>
      <c r="D114" s="55" t="s">
        <v>966</v>
      </c>
      <c r="E114" s="31"/>
      <c r="F114" s="32" t="s">
        <v>330</v>
      </c>
      <c r="G114" s="36"/>
      <c r="H114" s="244">
        <f>PLNÁ!H114</f>
        <v>0</v>
      </c>
      <c r="I114" s="244">
        <f>PLNÁ!I114</f>
        <v>0</v>
      </c>
      <c r="J114" s="244">
        <f>PLNÁ!J114</f>
        <v>0</v>
      </c>
      <c r="K114" s="240"/>
      <c r="L114" s="195"/>
      <c r="M114" s="195"/>
      <c r="N114" s="195"/>
      <c r="O114" s="195"/>
      <c r="P114" s="195"/>
      <c r="Q114" s="195"/>
      <c r="R114" s="195"/>
      <c r="S114" s="195"/>
    </row>
    <row r="115" spans="2:19" ht="15">
      <c r="B115" s="39" t="s">
        <v>331</v>
      </c>
      <c r="C115" s="55" t="s">
        <v>332</v>
      </c>
      <c r="D115" s="55" t="s">
        <v>967</v>
      </c>
      <c r="E115" s="31"/>
      <c r="F115" s="32" t="s">
        <v>333</v>
      </c>
      <c r="G115" s="36"/>
      <c r="H115" s="244">
        <f>PLNÁ!H115</f>
        <v>0</v>
      </c>
      <c r="I115" s="244">
        <f>PLNÁ!I115</f>
        <v>0</v>
      </c>
      <c r="J115" s="244">
        <f>PLNÁ!J115</f>
        <v>0</v>
      </c>
      <c r="K115" s="240"/>
      <c r="L115" s="195"/>
      <c r="M115" s="195"/>
      <c r="N115" s="195"/>
      <c r="O115" s="195"/>
      <c r="P115" s="195"/>
      <c r="Q115" s="195"/>
      <c r="R115" s="195"/>
      <c r="S115" s="195"/>
    </row>
    <row r="116" spans="2:19" ht="15">
      <c r="B116" s="153" t="s">
        <v>334</v>
      </c>
      <c r="C116" s="145" t="s">
        <v>335</v>
      </c>
      <c r="D116" s="145" t="s">
        <v>968</v>
      </c>
      <c r="E116" s="137"/>
      <c r="F116" s="129" t="s">
        <v>336</v>
      </c>
      <c r="G116" s="130" t="s">
        <v>337</v>
      </c>
      <c r="H116" s="245">
        <f>PLNÁ!H116</f>
        <v>0</v>
      </c>
      <c r="I116" s="245">
        <f>PLNÁ!I116</f>
        <v>0</v>
      </c>
      <c r="J116" s="245">
        <f>PLNÁ!J116</f>
        <v>0</v>
      </c>
      <c r="K116" s="240"/>
      <c r="L116" s="195"/>
      <c r="M116" s="195"/>
      <c r="N116" s="195"/>
      <c r="O116" s="195"/>
      <c r="P116" s="195"/>
      <c r="Q116" s="195"/>
      <c r="R116" s="195"/>
      <c r="S116" s="195"/>
    </row>
    <row r="117" spans="2:19" ht="15">
      <c r="B117" s="39" t="s">
        <v>338</v>
      </c>
      <c r="C117" s="55" t="s">
        <v>339</v>
      </c>
      <c r="D117" s="55" t="s">
        <v>969</v>
      </c>
      <c r="E117" s="31"/>
      <c r="F117" s="61" t="s">
        <v>340</v>
      </c>
      <c r="G117" s="36"/>
      <c r="H117" s="244">
        <f>PLNÁ!H117</f>
        <v>0</v>
      </c>
      <c r="I117" s="244">
        <f>PLNÁ!I117</f>
        <v>0</v>
      </c>
      <c r="J117" s="244">
        <f>PLNÁ!J117</f>
        <v>0</v>
      </c>
      <c r="K117" s="240"/>
      <c r="L117" s="195"/>
      <c r="M117" s="195"/>
      <c r="N117" s="195"/>
      <c r="O117" s="195"/>
      <c r="P117" s="195"/>
      <c r="Q117" s="195"/>
      <c r="R117" s="195"/>
      <c r="S117" s="195"/>
    </row>
    <row r="118" spans="2:19" ht="15">
      <c r="B118" s="39" t="s">
        <v>341</v>
      </c>
      <c r="C118" s="55" t="s">
        <v>342</v>
      </c>
      <c r="D118" s="55" t="s">
        <v>970</v>
      </c>
      <c r="E118" s="31"/>
      <c r="F118" s="61" t="s">
        <v>343</v>
      </c>
      <c r="G118" s="36"/>
      <c r="H118" s="244">
        <f>PLNÁ!H118</f>
        <v>0</v>
      </c>
      <c r="I118" s="244">
        <f>PLNÁ!I118</f>
        <v>0</v>
      </c>
      <c r="J118" s="244">
        <f>PLNÁ!J118</f>
        <v>0</v>
      </c>
      <c r="K118" s="240"/>
      <c r="L118" s="195"/>
      <c r="M118" s="195"/>
      <c r="N118" s="195"/>
      <c r="O118" s="195"/>
      <c r="P118" s="195"/>
      <c r="Q118" s="195"/>
      <c r="R118" s="195"/>
      <c r="S118" s="195"/>
    </row>
    <row r="119" spans="2:19" ht="15">
      <c r="B119" s="153" t="s">
        <v>344</v>
      </c>
      <c r="C119" s="136" t="s">
        <v>345</v>
      </c>
      <c r="D119" s="136" t="s">
        <v>971</v>
      </c>
      <c r="E119" s="137"/>
      <c r="F119" s="129" t="s">
        <v>346</v>
      </c>
      <c r="G119" s="130" t="s">
        <v>347</v>
      </c>
      <c r="H119" s="245">
        <f>PLNÁ!H119</f>
        <v>0</v>
      </c>
      <c r="I119" s="245">
        <f>PLNÁ!I119</f>
        <v>0</v>
      </c>
      <c r="J119" s="245">
        <f>PLNÁ!J119</f>
        <v>0</v>
      </c>
      <c r="K119" s="240"/>
      <c r="L119" s="195"/>
      <c r="M119" s="195"/>
      <c r="N119" s="195"/>
      <c r="O119" s="195"/>
      <c r="P119" s="195"/>
      <c r="Q119" s="195"/>
      <c r="R119" s="195"/>
      <c r="S119" s="195"/>
    </row>
    <row r="120" spans="2:19" ht="15">
      <c r="B120" s="39" t="s">
        <v>348</v>
      </c>
      <c r="C120" s="193" t="s">
        <v>349</v>
      </c>
      <c r="D120" s="193" t="s">
        <v>972</v>
      </c>
      <c r="E120" s="31"/>
      <c r="F120" s="32" t="s">
        <v>350</v>
      </c>
      <c r="G120" s="36"/>
      <c r="H120" s="244">
        <f>PLNÁ!H120</f>
        <v>0</v>
      </c>
      <c r="I120" s="244">
        <f>PLNÁ!I120</f>
        <v>0</v>
      </c>
      <c r="J120" s="244">
        <f>PLNÁ!J120</f>
        <v>0</v>
      </c>
      <c r="K120" s="240"/>
      <c r="L120" s="195"/>
      <c r="M120" s="195"/>
      <c r="N120" s="195"/>
      <c r="O120" s="195"/>
      <c r="P120" s="195"/>
      <c r="Q120" s="195"/>
      <c r="R120" s="195"/>
      <c r="S120" s="195"/>
    </row>
    <row r="121" spans="2:19" ht="15">
      <c r="B121" s="39" t="s">
        <v>351</v>
      </c>
      <c r="C121" s="55" t="s">
        <v>352</v>
      </c>
      <c r="D121" s="55" t="s">
        <v>973</v>
      </c>
      <c r="E121" s="31"/>
      <c r="F121" s="32" t="s">
        <v>353</v>
      </c>
      <c r="G121" s="36"/>
      <c r="H121" s="244">
        <f>PLNÁ!H121</f>
        <v>0</v>
      </c>
      <c r="I121" s="244">
        <f>PLNÁ!I121</f>
        <v>0</v>
      </c>
      <c r="J121" s="244">
        <f>PLNÁ!J121</f>
        <v>0</v>
      </c>
      <c r="K121" s="240"/>
      <c r="L121" s="195"/>
      <c r="M121" s="195"/>
      <c r="N121" s="195"/>
      <c r="O121" s="195"/>
      <c r="P121" s="195"/>
      <c r="Q121" s="195"/>
      <c r="R121" s="195"/>
      <c r="S121" s="195"/>
    </row>
    <row r="122" spans="2:19" ht="15">
      <c r="B122" s="39" t="s">
        <v>354</v>
      </c>
      <c r="C122" s="57" t="s">
        <v>355</v>
      </c>
      <c r="D122" s="57" t="s">
        <v>974</v>
      </c>
      <c r="E122" s="37"/>
      <c r="F122" s="32" t="s">
        <v>356</v>
      </c>
      <c r="G122" s="36"/>
      <c r="H122" s="244">
        <f>PLNÁ!H122</f>
        <v>0</v>
      </c>
      <c r="I122" s="244">
        <f>PLNÁ!I122</f>
        <v>0</v>
      </c>
      <c r="J122" s="244">
        <f>PLNÁ!J122</f>
        <v>0</v>
      </c>
      <c r="K122" s="240"/>
      <c r="L122" s="195"/>
      <c r="M122" s="195"/>
      <c r="N122" s="195"/>
      <c r="O122" s="195"/>
      <c r="P122" s="195"/>
      <c r="Q122" s="195"/>
      <c r="R122" s="195"/>
      <c r="S122" s="195"/>
    </row>
    <row r="123" spans="2:19" ht="15">
      <c r="B123" s="39" t="s">
        <v>357</v>
      </c>
      <c r="C123" s="58" t="s">
        <v>358</v>
      </c>
      <c r="D123" s="58" t="s">
        <v>975</v>
      </c>
      <c r="E123" s="37"/>
      <c r="F123" s="32" t="s">
        <v>359</v>
      </c>
      <c r="G123" s="36"/>
      <c r="H123" s="244">
        <f>PLNÁ!H123</f>
        <v>0</v>
      </c>
      <c r="I123" s="244">
        <f>PLNÁ!I123</f>
        <v>0</v>
      </c>
      <c r="J123" s="244">
        <f>PLNÁ!J123</f>
        <v>0</v>
      </c>
      <c r="K123" s="240"/>
      <c r="L123" s="195"/>
      <c r="M123" s="195"/>
      <c r="N123" s="195"/>
      <c r="O123" s="195"/>
      <c r="P123" s="195"/>
      <c r="Q123" s="195"/>
      <c r="R123" s="195"/>
      <c r="S123" s="195"/>
    </row>
    <row r="124" spans="2:19" ht="15">
      <c r="B124" s="153" t="s">
        <v>360</v>
      </c>
      <c r="C124" s="136" t="s">
        <v>361</v>
      </c>
      <c r="D124" s="136" t="s">
        <v>976</v>
      </c>
      <c r="E124" s="137"/>
      <c r="F124" s="129" t="s">
        <v>362</v>
      </c>
      <c r="G124" s="130" t="s">
        <v>363</v>
      </c>
      <c r="H124" s="245">
        <f>PLNÁ!H124</f>
        <v>0</v>
      </c>
      <c r="I124" s="245">
        <f>PLNÁ!I124</f>
        <v>0</v>
      </c>
      <c r="J124" s="245">
        <f>PLNÁ!J124</f>
        <v>0</v>
      </c>
      <c r="K124" s="246" t="s">
        <v>833</v>
      </c>
      <c r="L124" s="195"/>
      <c r="M124" s="195"/>
      <c r="N124" s="195"/>
      <c r="O124" s="195"/>
      <c r="P124" s="195"/>
      <c r="Q124" s="195"/>
      <c r="R124" s="195"/>
      <c r="S124" s="195"/>
    </row>
    <row r="125" spans="2:19" ht="15">
      <c r="B125" s="153" t="s">
        <v>42</v>
      </c>
      <c r="C125" s="136" t="s">
        <v>364</v>
      </c>
      <c r="D125" s="136" t="s">
        <v>977</v>
      </c>
      <c r="E125" s="137"/>
      <c r="F125" s="129" t="s">
        <v>365</v>
      </c>
      <c r="G125" s="130" t="s">
        <v>366</v>
      </c>
      <c r="H125" s="245">
        <f>PLNÁ!H125</f>
        <v>0</v>
      </c>
      <c r="I125" s="245">
        <f>PLNÁ!I125</f>
        <v>0</v>
      </c>
      <c r="J125" s="245">
        <f>PLNÁ!J125</f>
        <v>0</v>
      </c>
      <c r="K125" s="246" t="s">
        <v>878</v>
      </c>
      <c r="L125" s="195"/>
      <c r="M125" s="195"/>
      <c r="N125" s="195"/>
      <c r="O125" s="195"/>
      <c r="P125" s="195"/>
      <c r="Q125" s="195"/>
      <c r="R125" s="195"/>
      <c r="S125" s="195"/>
    </row>
    <row r="126" spans="2:19" ht="15">
      <c r="B126" s="39" t="s">
        <v>367</v>
      </c>
      <c r="C126" s="498" t="s">
        <v>368</v>
      </c>
      <c r="D126" s="498" t="s">
        <v>978</v>
      </c>
      <c r="E126" s="31"/>
      <c r="F126" s="32" t="s">
        <v>369</v>
      </c>
      <c r="G126" s="36"/>
      <c r="H126" s="244">
        <f>PLNÁ!H126</f>
        <v>0</v>
      </c>
      <c r="I126" s="244">
        <f>PLNÁ!I126</f>
        <v>0</v>
      </c>
      <c r="J126" s="244">
        <f>PLNÁ!J126</f>
        <v>0</v>
      </c>
      <c r="K126" s="240"/>
      <c r="L126" s="195"/>
      <c r="M126" s="195"/>
      <c r="N126" s="195"/>
      <c r="O126" s="195"/>
      <c r="P126" s="195"/>
      <c r="Q126" s="195"/>
      <c r="R126" s="195"/>
      <c r="S126" s="195"/>
    </row>
    <row r="127" spans="2:19" ht="15">
      <c r="B127" s="39" t="s">
        <v>370</v>
      </c>
      <c r="C127" s="498" t="s">
        <v>371</v>
      </c>
      <c r="D127" s="498" t="s">
        <v>979</v>
      </c>
      <c r="E127" s="31"/>
      <c r="F127" s="32" t="s">
        <v>372</v>
      </c>
      <c r="G127" s="36"/>
      <c r="H127" s="244">
        <f>PLNÁ!H127</f>
        <v>0</v>
      </c>
      <c r="I127" s="244">
        <f>PLNÁ!I127</f>
        <v>0</v>
      </c>
      <c r="J127" s="244">
        <f>PLNÁ!J127</f>
        <v>0</v>
      </c>
      <c r="K127" s="240"/>
      <c r="L127" s="195"/>
      <c r="M127" s="195"/>
      <c r="N127" s="195"/>
      <c r="O127" s="195"/>
      <c r="P127" s="195"/>
      <c r="Q127" s="195"/>
      <c r="R127" s="195"/>
      <c r="S127" s="195"/>
    </row>
    <row r="128" spans="2:19" ht="15">
      <c r="B128" s="39" t="s">
        <v>373</v>
      </c>
      <c r="C128" s="498" t="s">
        <v>374</v>
      </c>
      <c r="D128" s="498" t="s">
        <v>980</v>
      </c>
      <c r="E128" s="31"/>
      <c r="F128" s="32" t="s">
        <v>375</v>
      </c>
      <c r="G128" s="36"/>
      <c r="H128" s="244">
        <f>PLNÁ!H128</f>
        <v>0</v>
      </c>
      <c r="I128" s="244">
        <f>PLNÁ!I128</f>
        <v>0</v>
      </c>
      <c r="J128" s="244">
        <f>PLNÁ!J128</f>
        <v>0</v>
      </c>
      <c r="K128" s="240"/>
      <c r="L128" s="195"/>
      <c r="M128" s="195"/>
      <c r="N128" s="195"/>
      <c r="O128" s="195"/>
      <c r="P128" s="195"/>
      <c r="Q128" s="195"/>
      <c r="R128" s="195"/>
      <c r="S128" s="195"/>
    </row>
    <row r="129" spans="2:19" ht="15">
      <c r="B129" s="39" t="s">
        <v>376</v>
      </c>
      <c r="C129" s="498" t="s">
        <v>377</v>
      </c>
      <c r="D129" s="498" t="s">
        <v>969</v>
      </c>
      <c r="E129" s="31"/>
      <c r="F129" s="32" t="s">
        <v>378</v>
      </c>
      <c r="G129" s="36"/>
      <c r="H129" s="244">
        <f>PLNÁ!H129</f>
        <v>0</v>
      </c>
      <c r="I129" s="244">
        <f>PLNÁ!I129</f>
        <v>0</v>
      </c>
      <c r="J129" s="244">
        <f>PLNÁ!J129</f>
        <v>0</v>
      </c>
      <c r="K129" s="240"/>
      <c r="L129" s="195"/>
      <c r="M129" s="195"/>
      <c r="N129" s="195"/>
      <c r="O129" s="195"/>
      <c r="P129" s="195"/>
      <c r="Q129" s="195"/>
      <c r="R129" s="195"/>
      <c r="S129" s="195"/>
    </row>
    <row r="130" spans="2:19" ht="15">
      <c r="B130" s="153" t="s">
        <v>379</v>
      </c>
      <c r="C130" s="145" t="s">
        <v>380</v>
      </c>
      <c r="D130" s="145" t="s">
        <v>981</v>
      </c>
      <c r="E130" s="137"/>
      <c r="F130" s="129" t="s">
        <v>381</v>
      </c>
      <c r="G130" s="130" t="s">
        <v>382</v>
      </c>
      <c r="H130" s="245">
        <f>PLNÁ!H130</f>
        <v>0</v>
      </c>
      <c r="I130" s="245">
        <f>PLNÁ!I130</f>
        <v>0</v>
      </c>
      <c r="J130" s="245">
        <f>PLNÁ!J130</f>
        <v>0</v>
      </c>
      <c r="K130" s="240"/>
      <c r="L130" s="195"/>
      <c r="M130" s="195"/>
      <c r="N130" s="195"/>
      <c r="O130" s="195"/>
      <c r="P130" s="195"/>
      <c r="Q130" s="195"/>
      <c r="R130" s="195"/>
      <c r="S130" s="195"/>
    </row>
    <row r="131" spans="2:19" ht="15">
      <c r="B131" s="153" t="s">
        <v>158</v>
      </c>
      <c r="C131" s="136" t="s">
        <v>383</v>
      </c>
      <c r="D131" s="136" t="s">
        <v>982</v>
      </c>
      <c r="E131" s="137"/>
      <c r="F131" s="129" t="s">
        <v>384</v>
      </c>
      <c r="G131" s="130" t="s">
        <v>385</v>
      </c>
      <c r="H131" s="245">
        <f>PLNÁ!H131</f>
        <v>0</v>
      </c>
      <c r="I131" s="245">
        <f>PLNÁ!I131</f>
        <v>0</v>
      </c>
      <c r="J131" s="245">
        <f>PLNÁ!J131</f>
        <v>0</v>
      </c>
      <c r="K131" s="240"/>
      <c r="L131" s="195"/>
      <c r="M131" s="195"/>
      <c r="N131" s="195"/>
      <c r="O131" s="195"/>
      <c r="P131" s="195"/>
      <c r="Q131" s="195"/>
      <c r="R131" s="195"/>
      <c r="S131" s="195"/>
    </row>
    <row r="132" spans="2:19" ht="15">
      <c r="B132" s="140" t="s">
        <v>162</v>
      </c>
      <c r="C132" s="136" t="s">
        <v>386</v>
      </c>
      <c r="D132" s="136" t="s">
        <v>983</v>
      </c>
      <c r="E132" s="137"/>
      <c r="F132" s="129" t="s">
        <v>387</v>
      </c>
      <c r="G132" s="130" t="s">
        <v>388</v>
      </c>
      <c r="H132" s="245">
        <f>PLNÁ!H132</f>
        <v>0</v>
      </c>
      <c r="I132" s="245">
        <f>PLNÁ!I132</f>
        <v>0</v>
      </c>
      <c r="J132" s="245">
        <f>PLNÁ!J132</f>
        <v>0</v>
      </c>
      <c r="K132" s="246" t="s">
        <v>881</v>
      </c>
      <c r="L132" s="195"/>
      <c r="M132" s="195"/>
      <c r="N132" s="195"/>
      <c r="O132" s="195"/>
      <c r="P132" s="195"/>
      <c r="Q132" s="195"/>
      <c r="R132" s="195"/>
      <c r="S132" s="195"/>
    </row>
    <row r="133" spans="2:19" ht="15">
      <c r="B133" s="39" t="s">
        <v>389</v>
      </c>
      <c r="C133" s="55" t="s">
        <v>390</v>
      </c>
      <c r="D133" s="55" t="s">
        <v>984</v>
      </c>
      <c r="E133" s="37"/>
      <c r="F133" s="32" t="s">
        <v>391</v>
      </c>
      <c r="G133" s="36"/>
      <c r="H133" s="244">
        <f>PLNÁ!H133</f>
        <v>0</v>
      </c>
      <c r="I133" s="244">
        <f>PLNÁ!I133</f>
        <v>0</v>
      </c>
      <c r="J133" s="244">
        <f>PLNÁ!J133</f>
        <v>0</v>
      </c>
      <c r="K133" s="240"/>
      <c r="L133" s="195"/>
      <c r="M133" s="195"/>
      <c r="N133" s="195"/>
      <c r="O133" s="195"/>
      <c r="P133" s="195"/>
      <c r="Q133" s="195"/>
      <c r="R133" s="195"/>
      <c r="S133" s="195"/>
    </row>
    <row r="134" spans="2:19" ht="15">
      <c r="B134" s="39" t="s">
        <v>392</v>
      </c>
      <c r="C134" s="55" t="s">
        <v>393</v>
      </c>
      <c r="D134" s="55" t="s">
        <v>985</v>
      </c>
      <c r="E134" s="37"/>
      <c r="F134" s="32" t="s">
        <v>394</v>
      </c>
      <c r="G134" s="36"/>
      <c r="H134" s="244">
        <f>PLNÁ!H134</f>
        <v>0</v>
      </c>
      <c r="I134" s="244">
        <f>PLNÁ!I134</f>
        <v>0</v>
      </c>
      <c r="J134" s="244">
        <f>PLNÁ!J134</f>
        <v>0</v>
      </c>
      <c r="K134" s="240"/>
      <c r="L134" s="195"/>
      <c r="M134" s="195"/>
      <c r="N134" s="195"/>
      <c r="O134" s="195"/>
      <c r="P134" s="195"/>
      <c r="Q134" s="195"/>
      <c r="R134" s="195"/>
      <c r="S134" s="195"/>
    </row>
    <row r="135" spans="2:19" ht="15">
      <c r="B135" s="39" t="s">
        <v>165</v>
      </c>
      <c r="C135" s="55" t="s">
        <v>395</v>
      </c>
      <c r="D135" s="55" t="s">
        <v>986</v>
      </c>
      <c r="E135" s="37"/>
      <c r="F135" s="32" t="s">
        <v>396</v>
      </c>
      <c r="G135" s="36"/>
      <c r="H135" s="244">
        <f>PLNÁ!H135</f>
        <v>0</v>
      </c>
      <c r="I135" s="244">
        <f>PLNÁ!I135</f>
        <v>0</v>
      </c>
      <c r="J135" s="244">
        <f>PLNÁ!J135</f>
        <v>0</v>
      </c>
      <c r="K135" s="246" t="s">
        <v>987</v>
      </c>
      <c r="L135" s="195"/>
      <c r="M135" s="195"/>
      <c r="N135" s="195"/>
      <c r="O135" s="195"/>
      <c r="P135" s="195"/>
      <c r="Q135" s="195"/>
      <c r="R135" s="195"/>
      <c r="S135" s="195"/>
    </row>
    <row r="136" spans="2:19" ht="15">
      <c r="B136" s="39" t="s">
        <v>168</v>
      </c>
      <c r="C136" s="498" t="s">
        <v>397</v>
      </c>
      <c r="D136" s="498" t="s">
        <v>988</v>
      </c>
      <c r="E136" s="31"/>
      <c r="F136" s="32" t="s">
        <v>398</v>
      </c>
      <c r="G136" s="36"/>
      <c r="H136" s="244">
        <f>PLNÁ!H136</f>
        <v>0</v>
      </c>
      <c r="I136" s="244">
        <f>PLNÁ!I136</f>
        <v>0</v>
      </c>
      <c r="J136" s="244">
        <f>PLNÁ!J136</f>
        <v>0</v>
      </c>
      <c r="K136" s="240"/>
      <c r="L136" s="195"/>
      <c r="M136" s="195"/>
      <c r="N136" s="195"/>
      <c r="O136" s="195"/>
      <c r="P136" s="195"/>
      <c r="Q136" s="195"/>
      <c r="R136" s="195"/>
      <c r="S136" s="195"/>
    </row>
    <row r="137" spans="2:19" ht="15">
      <c r="B137" s="39" t="s">
        <v>178</v>
      </c>
      <c r="C137" s="498" t="s">
        <v>399</v>
      </c>
      <c r="D137" s="498" t="s">
        <v>989</v>
      </c>
      <c r="E137" s="37"/>
      <c r="F137" s="32" t="s">
        <v>400</v>
      </c>
      <c r="G137" s="36"/>
      <c r="H137" s="244">
        <f>PLNÁ!H137</f>
        <v>0</v>
      </c>
      <c r="I137" s="244">
        <f>PLNÁ!I137</f>
        <v>0</v>
      </c>
      <c r="J137" s="244">
        <f>PLNÁ!J137</f>
        <v>0</v>
      </c>
      <c r="K137" s="240"/>
      <c r="L137" s="195"/>
      <c r="M137" s="195"/>
      <c r="N137" s="195"/>
      <c r="O137" s="195"/>
      <c r="P137" s="195"/>
      <c r="Q137" s="195"/>
      <c r="R137" s="195"/>
      <c r="S137" s="195"/>
    </row>
    <row r="138" spans="2:19" ht="15">
      <c r="B138" s="39" t="s">
        <v>181</v>
      </c>
      <c r="C138" s="498" t="s">
        <v>401</v>
      </c>
      <c r="D138" s="498" t="s">
        <v>990</v>
      </c>
      <c r="E138" s="31"/>
      <c r="F138" s="32" t="s">
        <v>402</v>
      </c>
      <c r="G138" s="36"/>
      <c r="H138" s="244">
        <f>PLNÁ!H138</f>
        <v>0</v>
      </c>
      <c r="I138" s="244">
        <f>PLNÁ!I138</f>
        <v>0</v>
      </c>
      <c r="J138" s="244">
        <f>PLNÁ!J138</f>
        <v>0</v>
      </c>
      <c r="K138" s="240"/>
      <c r="L138" s="195"/>
      <c r="M138" s="195"/>
      <c r="N138" s="195"/>
      <c r="O138" s="195"/>
      <c r="P138" s="195"/>
      <c r="Q138" s="195"/>
      <c r="R138" s="195"/>
      <c r="S138" s="195"/>
    </row>
    <row r="139" spans="2:19" ht="15" customHeight="1">
      <c r="B139" s="39" t="s">
        <v>403</v>
      </c>
      <c r="C139" s="55" t="s">
        <v>404</v>
      </c>
      <c r="D139" s="55" t="s">
        <v>991</v>
      </c>
      <c r="E139" s="37"/>
      <c r="F139" s="32" t="s">
        <v>405</v>
      </c>
      <c r="G139" s="36"/>
      <c r="H139" s="244">
        <f>PLNÁ!H139</f>
        <v>0</v>
      </c>
      <c r="I139" s="244">
        <f>PLNÁ!I139</f>
        <v>0</v>
      </c>
      <c r="J139" s="244">
        <f>PLNÁ!J139</f>
        <v>0</v>
      </c>
      <c r="K139" s="240"/>
      <c r="L139" s="195"/>
      <c r="M139" s="195"/>
      <c r="N139" s="195"/>
      <c r="O139" s="195"/>
      <c r="P139" s="195"/>
      <c r="Q139" s="195"/>
      <c r="R139" s="195"/>
      <c r="S139" s="195"/>
    </row>
    <row r="140" spans="2:19" ht="15">
      <c r="B140" s="39" t="s">
        <v>406</v>
      </c>
      <c r="C140" s="498" t="s">
        <v>407</v>
      </c>
      <c r="D140" s="498" t="s">
        <v>992</v>
      </c>
      <c r="E140" s="37"/>
      <c r="F140" s="32" t="s">
        <v>408</v>
      </c>
      <c r="G140" s="36"/>
      <c r="H140" s="244">
        <f>PLNÁ!H140</f>
        <v>0</v>
      </c>
      <c r="I140" s="244">
        <f>PLNÁ!I140</f>
        <v>0</v>
      </c>
      <c r="J140" s="244">
        <f>PLNÁ!J140</f>
        <v>0</v>
      </c>
      <c r="K140" s="240"/>
      <c r="L140" s="195"/>
      <c r="M140" s="195"/>
      <c r="N140" s="195"/>
      <c r="O140" s="195"/>
      <c r="P140" s="195"/>
      <c r="Q140" s="195"/>
      <c r="R140" s="195"/>
      <c r="S140" s="195"/>
    </row>
    <row r="141" spans="2:19" ht="15" customHeight="1">
      <c r="B141" s="39" t="s">
        <v>409</v>
      </c>
      <c r="C141" s="498" t="s">
        <v>410</v>
      </c>
      <c r="D141" s="498" t="s">
        <v>993</v>
      </c>
      <c r="E141" s="31"/>
      <c r="F141" s="32" t="s">
        <v>411</v>
      </c>
      <c r="G141" s="36"/>
      <c r="H141" s="244">
        <f>PLNÁ!H141</f>
        <v>0</v>
      </c>
      <c r="I141" s="244">
        <f>PLNÁ!I141</f>
        <v>0</v>
      </c>
      <c r="J141" s="244">
        <f>PLNÁ!J141</f>
        <v>0</v>
      </c>
      <c r="K141" s="240"/>
      <c r="L141" s="195"/>
      <c r="M141" s="195"/>
      <c r="N141" s="195"/>
      <c r="O141" s="195"/>
      <c r="P141" s="195"/>
      <c r="Q141" s="195"/>
      <c r="R141" s="195"/>
      <c r="S141" s="195"/>
    </row>
    <row r="142" spans="2:19" ht="15" customHeight="1">
      <c r="B142" s="140" t="s">
        <v>412</v>
      </c>
      <c r="C142" s="136" t="s">
        <v>413</v>
      </c>
      <c r="D142" s="136" t="s">
        <v>994</v>
      </c>
      <c r="E142" s="137"/>
      <c r="F142" s="129" t="s">
        <v>414</v>
      </c>
      <c r="G142" s="130" t="s">
        <v>415</v>
      </c>
      <c r="H142" s="245">
        <f>PLNÁ!H142</f>
        <v>0</v>
      </c>
      <c r="I142" s="245">
        <f>PLNÁ!I142</f>
        <v>0</v>
      </c>
      <c r="J142" s="245">
        <f>PLNÁ!J142</f>
        <v>0</v>
      </c>
      <c r="K142" s="240"/>
      <c r="L142" s="195"/>
      <c r="M142" s="195"/>
      <c r="N142" s="195"/>
      <c r="O142" s="195"/>
      <c r="P142" s="195"/>
      <c r="Q142" s="195"/>
      <c r="R142" s="195"/>
      <c r="S142" s="195"/>
    </row>
    <row r="143" spans="2:19" ht="15">
      <c r="B143" s="39" t="s">
        <v>416</v>
      </c>
      <c r="C143" s="55" t="s">
        <v>417</v>
      </c>
      <c r="D143" s="55" t="s">
        <v>995</v>
      </c>
      <c r="E143" s="31"/>
      <c r="F143" s="32" t="s">
        <v>418</v>
      </c>
      <c r="G143" s="36"/>
      <c r="H143" s="244">
        <f>PLNÁ!H143</f>
        <v>0</v>
      </c>
      <c r="I143" s="244">
        <f>PLNÁ!I143</f>
        <v>0</v>
      </c>
      <c r="J143" s="244">
        <f>PLNÁ!J143</f>
        <v>0</v>
      </c>
      <c r="K143" s="240"/>
      <c r="L143" s="195"/>
      <c r="M143" s="195"/>
      <c r="N143" s="195"/>
      <c r="O143" s="195"/>
      <c r="P143" s="195"/>
      <c r="Q143" s="195"/>
      <c r="R143" s="195"/>
      <c r="S143" s="195"/>
    </row>
    <row r="144" spans="2:19" ht="15">
      <c r="B144" s="39" t="s">
        <v>419</v>
      </c>
      <c r="C144" s="498" t="s">
        <v>420</v>
      </c>
      <c r="D144" s="498" t="s">
        <v>939</v>
      </c>
      <c r="E144" s="31"/>
      <c r="F144" s="32" t="s">
        <v>421</v>
      </c>
      <c r="G144" s="36"/>
      <c r="H144" s="244">
        <f>PLNÁ!H144</f>
        <v>0</v>
      </c>
      <c r="I144" s="244">
        <f>PLNÁ!I144</f>
        <v>0</v>
      </c>
      <c r="J144" s="244">
        <f>PLNÁ!J144</f>
        <v>0</v>
      </c>
      <c r="K144" s="240"/>
      <c r="L144" s="195"/>
      <c r="M144" s="195"/>
      <c r="N144" s="195"/>
      <c r="O144" s="195"/>
      <c r="P144" s="195"/>
      <c r="Q144" s="195"/>
      <c r="R144" s="195"/>
      <c r="S144" s="195"/>
    </row>
    <row r="145" spans="2:19" ht="15" customHeight="1">
      <c r="B145" s="39" t="s">
        <v>422</v>
      </c>
      <c r="C145" s="498" t="s">
        <v>423</v>
      </c>
      <c r="D145" s="498" t="s">
        <v>996</v>
      </c>
      <c r="E145" s="31"/>
      <c r="F145" s="32" t="s">
        <v>424</v>
      </c>
      <c r="G145" s="36"/>
      <c r="H145" s="244">
        <f>PLNÁ!H145</f>
        <v>0</v>
      </c>
      <c r="I145" s="244">
        <f>PLNÁ!I145</f>
        <v>0</v>
      </c>
      <c r="J145" s="244">
        <f>PLNÁ!J145</f>
        <v>0</v>
      </c>
      <c r="K145" s="240"/>
      <c r="L145" s="195"/>
      <c r="M145" s="195"/>
      <c r="N145" s="195"/>
      <c r="O145" s="195"/>
      <c r="P145" s="195"/>
      <c r="Q145" s="195"/>
      <c r="R145" s="195"/>
      <c r="S145" s="195"/>
    </row>
    <row r="146" spans="2:19" ht="15">
      <c r="B146" s="153" t="s">
        <v>184</v>
      </c>
      <c r="C146" s="136" t="s">
        <v>425</v>
      </c>
      <c r="D146" s="136" t="s">
        <v>997</v>
      </c>
      <c r="E146" s="137"/>
      <c r="F146" s="129" t="s">
        <v>426</v>
      </c>
      <c r="G146" s="130" t="s">
        <v>427</v>
      </c>
      <c r="H146" s="245">
        <f>PLNÁ!H146</f>
        <v>0</v>
      </c>
      <c r="I146" s="245">
        <f>PLNÁ!I146</f>
        <v>0</v>
      </c>
      <c r="J146" s="245">
        <f>PLNÁ!J146</f>
        <v>0</v>
      </c>
      <c r="K146" s="246" t="s">
        <v>836</v>
      </c>
      <c r="L146" s="195"/>
      <c r="M146" s="195"/>
      <c r="N146" s="195"/>
      <c r="O146" s="195"/>
      <c r="P146" s="195"/>
      <c r="Q146" s="195"/>
      <c r="R146" s="195"/>
      <c r="S146" s="195"/>
    </row>
    <row r="147" spans="2:19" ht="15">
      <c r="B147" s="140" t="s">
        <v>428</v>
      </c>
      <c r="C147" s="145" t="s">
        <v>386</v>
      </c>
      <c r="D147" s="145" t="s">
        <v>983</v>
      </c>
      <c r="E147" s="137"/>
      <c r="F147" s="129" t="s">
        <v>429</v>
      </c>
      <c r="G147" s="130" t="s">
        <v>430</v>
      </c>
      <c r="H147" s="245">
        <f>PLNÁ!H147</f>
        <v>0</v>
      </c>
      <c r="I147" s="245">
        <f>PLNÁ!I147</f>
        <v>0</v>
      </c>
      <c r="J147" s="245">
        <f>PLNÁ!J147</f>
        <v>0</v>
      </c>
      <c r="K147" s="246" t="s">
        <v>901</v>
      </c>
      <c r="L147" s="195"/>
      <c r="M147" s="195"/>
      <c r="N147" s="195"/>
      <c r="O147" s="195"/>
      <c r="P147" s="195"/>
      <c r="Q147" s="195"/>
      <c r="R147" s="195"/>
      <c r="S147" s="195"/>
    </row>
    <row r="148" spans="2:19" ht="15">
      <c r="B148" s="39" t="s">
        <v>192</v>
      </c>
      <c r="C148" s="55" t="s">
        <v>390</v>
      </c>
      <c r="D148" s="55" t="s">
        <v>984</v>
      </c>
      <c r="E148" s="37"/>
      <c r="F148" s="32" t="s">
        <v>431</v>
      </c>
      <c r="G148" s="36"/>
      <c r="H148" s="244">
        <f>PLNÁ!H148</f>
        <v>0</v>
      </c>
      <c r="I148" s="244">
        <f>PLNÁ!I148</f>
        <v>0</v>
      </c>
      <c r="J148" s="244">
        <f>PLNÁ!J148</f>
        <v>0</v>
      </c>
      <c r="K148" s="240"/>
      <c r="L148" s="195"/>
      <c r="M148" s="195"/>
      <c r="N148" s="195"/>
      <c r="O148" s="195"/>
      <c r="P148" s="195"/>
      <c r="Q148" s="195"/>
      <c r="R148" s="195"/>
      <c r="S148" s="195"/>
    </row>
    <row r="149" spans="2:19" ht="15">
      <c r="B149" s="39" t="s">
        <v>195</v>
      </c>
      <c r="C149" s="55" t="s">
        <v>393</v>
      </c>
      <c r="D149" s="55" t="s">
        <v>985</v>
      </c>
      <c r="E149" s="37"/>
      <c r="F149" s="32" t="s">
        <v>432</v>
      </c>
      <c r="G149" s="36"/>
      <c r="H149" s="244">
        <f>PLNÁ!H149</f>
        <v>0</v>
      </c>
      <c r="I149" s="244">
        <f>PLNÁ!I149</f>
        <v>0</v>
      </c>
      <c r="J149" s="244">
        <f>PLNÁ!J149</f>
        <v>0</v>
      </c>
      <c r="K149" s="240"/>
      <c r="L149" s="195"/>
      <c r="M149" s="195"/>
      <c r="N149" s="195"/>
      <c r="O149" s="195"/>
      <c r="P149" s="195"/>
      <c r="Q149" s="195"/>
      <c r="R149" s="195"/>
      <c r="S149" s="195"/>
    </row>
    <row r="150" spans="2:19" ht="15">
      <c r="B150" s="39" t="s">
        <v>433</v>
      </c>
      <c r="C150" s="55" t="s">
        <v>395</v>
      </c>
      <c r="D150" s="55" t="s">
        <v>986</v>
      </c>
      <c r="E150" s="37"/>
      <c r="F150" s="32" t="s">
        <v>434</v>
      </c>
      <c r="G150" s="36"/>
      <c r="H150" s="244">
        <f>PLNÁ!H150</f>
        <v>0</v>
      </c>
      <c r="I150" s="244">
        <f>PLNÁ!I150</f>
        <v>0</v>
      </c>
      <c r="J150" s="244">
        <f>PLNÁ!J150</f>
        <v>0</v>
      </c>
      <c r="K150" s="246" t="s">
        <v>998</v>
      </c>
      <c r="L150" s="195"/>
      <c r="M150" s="195"/>
      <c r="N150" s="195"/>
      <c r="O150" s="195"/>
      <c r="P150" s="195"/>
      <c r="Q150" s="195"/>
      <c r="R150" s="195"/>
      <c r="S150" s="195"/>
    </row>
    <row r="151" spans="2:19" ht="15">
      <c r="B151" s="39" t="s">
        <v>435</v>
      </c>
      <c r="C151" s="498" t="s">
        <v>436</v>
      </c>
      <c r="D151" s="498" t="s">
        <v>999</v>
      </c>
      <c r="E151" s="31"/>
      <c r="F151" s="32" t="s">
        <v>437</v>
      </c>
      <c r="G151" s="36"/>
      <c r="H151" s="244">
        <f>PLNÁ!H151</f>
        <v>0</v>
      </c>
      <c r="I151" s="244">
        <f>PLNÁ!I151</f>
        <v>0</v>
      </c>
      <c r="J151" s="244">
        <f>PLNÁ!J151</f>
        <v>0</v>
      </c>
      <c r="K151" s="240"/>
      <c r="L151" s="195"/>
      <c r="M151" s="195"/>
      <c r="N151" s="195"/>
      <c r="O151" s="195"/>
      <c r="P151" s="195"/>
      <c r="Q151" s="195"/>
      <c r="R151" s="195"/>
      <c r="S151" s="195"/>
    </row>
    <row r="152" spans="2:19" ht="15">
      <c r="B152" s="39" t="s">
        <v>438</v>
      </c>
      <c r="C152" s="498" t="s">
        <v>439</v>
      </c>
      <c r="D152" s="498" t="s">
        <v>1000</v>
      </c>
      <c r="E152" s="31"/>
      <c r="F152" s="32" t="s">
        <v>440</v>
      </c>
      <c r="G152" s="36"/>
      <c r="H152" s="244">
        <f>PLNÁ!H152</f>
        <v>0</v>
      </c>
      <c r="I152" s="244">
        <f>PLNÁ!I152</f>
        <v>0</v>
      </c>
      <c r="J152" s="244">
        <f>PLNÁ!J152</f>
        <v>0</v>
      </c>
      <c r="K152" s="246" t="s">
        <v>903</v>
      </c>
      <c r="L152" s="195"/>
      <c r="M152" s="195"/>
      <c r="N152" s="195"/>
      <c r="O152" s="195"/>
      <c r="P152" s="195"/>
      <c r="Q152" s="195"/>
      <c r="R152" s="195"/>
      <c r="S152" s="195"/>
    </row>
    <row r="153" spans="2:19" ht="15">
      <c r="B153" s="39" t="s">
        <v>441</v>
      </c>
      <c r="C153" s="55" t="s">
        <v>442</v>
      </c>
      <c r="D153" s="55" t="s">
        <v>1001</v>
      </c>
      <c r="E153" s="31"/>
      <c r="F153" s="32" t="s">
        <v>443</v>
      </c>
      <c r="G153" s="36"/>
      <c r="H153" s="244">
        <f>PLNÁ!H153</f>
        <v>0</v>
      </c>
      <c r="I153" s="244">
        <f>PLNÁ!I153</f>
        <v>0</v>
      </c>
      <c r="J153" s="244">
        <f>PLNÁ!J153</f>
        <v>0</v>
      </c>
      <c r="K153" s="240"/>
      <c r="L153" s="195"/>
      <c r="M153" s="195"/>
      <c r="N153" s="195"/>
      <c r="O153" s="195"/>
      <c r="P153" s="195"/>
      <c r="Q153" s="195"/>
      <c r="R153" s="195"/>
      <c r="S153" s="195"/>
    </row>
    <row r="154" spans="2:19" ht="15">
      <c r="B154" s="39" t="s">
        <v>444</v>
      </c>
      <c r="C154" s="55" t="s">
        <v>404</v>
      </c>
      <c r="D154" s="55" t="s">
        <v>991</v>
      </c>
      <c r="E154" s="31"/>
      <c r="F154" s="32" t="s">
        <v>445</v>
      </c>
      <c r="G154" s="36"/>
      <c r="H154" s="244">
        <f>PLNÁ!H154</f>
        <v>0</v>
      </c>
      <c r="I154" s="244">
        <f>PLNÁ!I154</f>
        <v>0</v>
      </c>
      <c r="J154" s="244">
        <f>PLNÁ!J154</f>
        <v>0</v>
      </c>
      <c r="K154" s="240"/>
      <c r="L154" s="195"/>
      <c r="M154" s="195"/>
      <c r="N154" s="195"/>
      <c r="O154" s="195"/>
      <c r="P154" s="195"/>
      <c r="Q154" s="195"/>
      <c r="R154" s="195"/>
      <c r="S154" s="195"/>
    </row>
    <row r="155" spans="2:19" ht="15">
      <c r="B155" s="39" t="s">
        <v>446</v>
      </c>
      <c r="C155" s="498" t="s">
        <v>407</v>
      </c>
      <c r="D155" s="498" t="s">
        <v>992</v>
      </c>
      <c r="E155" s="31"/>
      <c r="F155" s="32" t="s">
        <v>447</v>
      </c>
      <c r="G155" s="36"/>
      <c r="H155" s="244">
        <f>PLNÁ!H155</f>
        <v>0</v>
      </c>
      <c r="I155" s="244">
        <f>PLNÁ!I155</f>
        <v>0</v>
      </c>
      <c r="J155" s="244">
        <f>PLNÁ!J155</f>
        <v>0</v>
      </c>
      <c r="K155" s="240"/>
      <c r="L155" s="195"/>
      <c r="M155" s="195"/>
      <c r="N155" s="195"/>
      <c r="O155" s="195"/>
      <c r="P155" s="195"/>
      <c r="Q155" s="195"/>
      <c r="R155" s="195"/>
      <c r="S155" s="195"/>
    </row>
    <row r="156" spans="2:19" ht="15">
      <c r="B156" s="140" t="s">
        <v>448</v>
      </c>
      <c r="C156" s="136" t="s">
        <v>449</v>
      </c>
      <c r="D156" s="136" t="s">
        <v>1002</v>
      </c>
      <c r="E156" s="137"/>
      <c r="F156" s="129" t="s">
        <v>450</v>
      </c>
      <c r="G156" s="130" t="s">
        <v>451</v>
      </c>
      <c r="H156" s="245">
        <f>PLNÁ!H156</f>
        <v>0</v>
      </c>
      <c r="I156" s="245">
        <f>PLNÁ!I156</f>
        <v>0</v>
      </c>
      <c r="J156" s="245">
        <f>PLNÁ!J156</f>
        <v>0</v>
      </c>
      <c r="K156" s="240"/>
      <c r="L156" s="195"/>
      <c r="M156" s="195"/>
      <c r="N156" s="195"/>
      <c r="O156" s="195"/>
      <c r="P156" s="195"/>
      <c r="Q156" s="195"/>
      <c r="R156" s="195"/>
      <c r="S156" s="195"/>
    </row>
    <row r="157" spans="2:19" ht="15">
      <c r="B157" s="39" t="s">
        <v>452</v>
      </c>
      <c r="C157" s="55" t="s">
        <v>417</v>
      </c>
      <c r="D157" s="55" t="s">
        <v>995</v>
      </c>
      <c r="E157" s="31"/>
      <c r="F157" s="32" t="s">
        <v>453</v>
      </c>
      <c r="G157" s="36"/>
      <c r="H157" s="244">
        <f>PLNÁ!H157</f>
        <v>0</v>
      </c>
      <c r="I157" s="244">
        <f>PLNÁ!I157</f>
        <v>0</v>
      </c>
      <c r="J157" s="244">
        <f>PLNÁ!J157</f>
        <v>0</v>
      </c>
      <c r="K157" s="240"/>
      <c r="L157" s="195"/>
      <c r="M157" s="195"/>
      <c r="N157" s="195"/>
      <c r="O157" s="195"/>
      <c r="P157" s="195"/>
      <c r="Q157" s="195"/>
      <c r="R157" s="195"/>
      <c r="S157" s="195"/>
    </row>
    <row r="158" spans="2:19" ht="15">
      <c r="B158" s="39" t="s">
        <v>454</v>
      </c>
      <c r="C158" s="55" t="s">
        <v>455</v>
      </c>
      <c r="D158" s="55" t="s">
        <v>1003</v>
      </c>
      <c r="E158" s="31"/>
      <c r="F158" s="32" t="s">
        <v>456</v>
      </c>
      <c r="G158" s="36"/>
      <c r="H158" s="244">
        <f>PLNÁ!H158</f>
        <v>0</v>
      </c>
      <c r="I158" s="244">
        <f>PLNÁ!I158</f>
        <v>0</v>
      </c>
      <c r="J158" s="244">
        <f>PLNÁ!J158</f>
        <v>0</v>
      </c>
      <c r="K158" s="246" t="s">
        <v>1004</v>
      </c>
      <c r="L158" s="195"/>
      <c r="M158" s="195"/>
      <c r="N158" s="195"/>
      <c r="O158" s="195"/>
      <c r="P158" s="195"/>
      <c r="Q158" s="195"/>
      <c r="R158" s="195"/>
      <c r="S158" s="195"/>
    </row>
    <row r="159" spans="2:19" ht="15">
      <c r="B159" s="39" t="s">
        <v>457</v>
      </c>
      <c r="C159" s="498" t="s">
        <v>458</v>
      </c>
      <c r="D159" s="498" t="s">
        <v>1005</v>
      </c>
      <c r="E159" s="31"/>
      <c r="F159" s="32" t="s">
        <v>459</v>
      </c>
      <c r="G159" s="36"/>
      <c r="H159" s="244">
        <f>PLNÁ!H159</f>
        <v>0</v>
      </c>
      <c r="I159" s="244">
        <f>PLNÁ!I159</f>
        <v>0</v>
      </c>
      <c r="J159" s="244">
        <f>PLNÁ!J159</f>
        <v>0</v>
      </c>
      <c r="K159" s="240"/>
      <c r="L159" s="195"/>
      <c r="M159" s="195"/>
      <c r="N159" s="195"/>
      <c r="O159" s="195"/>
      <c r="P159" s="195"/>
      <c r="Q159" s="195"/>
      <c r="R159" s="195"/>
      <c r="S159" s="195"/>
    </row>
    <row r="160" spans="2:19" ht="15">
      <c r="B160" s="39" t="s">
        <v>460</v>
      </c>
      <c r="C160" s="498" t="s">
        <v>461</v>
      </c>
      <c r="D160" s="498" t="s">
        <v>1006</v>
      </c>
      <c r="E160" s="31"/>
      <c r="F160" s="32" t="s">
        <v>462</v>
      </c>
      <c r="G160" s="36"/>
      <c r="H160" s="244">
        <f>PLNÁ!H160</f>
        <v>0</v>
      </c>
      <c r="I160" s="244">
        <f>PLNÁ!I160</f>
        <v>0</v>
      </c>
      <c r="J160" s="244">
        <f>PLNÁ!J160</f>
        <v>0</v>
      </c>
      <c r="K160" s="240"/>
      <c r="L160" s="195"/>
      <c r="M160" s="195"/>
      <c r="N160" s="195"/>
      <c r="O160" s="195"/>
      <c r="P160" s="195"/>
      <c r="Q160" s="195"/>
      <c r="R160" s="195"/>
      <c r="S160" s="195"/>
    </row>
    <row r="161" spans="2:19" ht="15">
      <c r="B161" s="39" t="s">
        <v>463</v>
      </c>
      <c r="C161" s="498" t="s">
        <v>464</v>
      </c>
      <c r="D161" s="498" t="s">
        <v>1007</v>
      </c>
      <c r="E161" s="31"/>
      <c r="F161" s="32" t="s">
        <v>465</v>
      </c>
      <c r="G161" s="36"/>
      <c r="H161" s="244">
        <f>PLNÁ!H161</f>
        <v>0</v>
      </c>
      <c r="I161" s="244">
        <f>PLNÁ!I161</f>
        <v>0</v>
      </c>
      <c r="J161" s="244">
        <f>PLNÁ!J161</f>
        <v>0</v>
      </c>
      <c r="K161" s="240"/>
      <c r="L161" s="195"/>
      <c r="M161" s="195"/>
      <c r="N161" s="195"/>
      <c r="O161" s="195"/>
      <c r="P161" s="195"/>
      <c r="Q161" s="195"/>
      <c r="R161" s="195"/>
      <c r="S161" s="195"/>
    </row>
    <row r="162" spans="2:19" ht="15">
      <c r="B162" s="39" t="s">
        <v>466</v>
      </c>
      <c r="C162" s="498" t="s">
        <v>420</v>
      </c>
      <c r="D162" s="498" t="s">
        <v>939</v>
      </c>
      <c r="E162" s="31"/>
      <c r="F162" s="32" t="s">
        <v>467</v>
      </c>
      <c r="G162" s="36"/>
      <c r="H162" s="244">
        <f>PLNÁ!H162</f>
        <v>0</v>
      </c>
      <c r="I162" s="244">
        <f>PLNÁ!I162</f>
        <v>0</v>
      </c>
      <c r="J162" s="244">
        <f>PLNÁ!J162</f>
        <v>0</v>
      </c>
      <c r="K162" s="240"/>
      <c r="L162" s="195"/>
      <c r="M162" s="195"/>
      <c r="N162" s="195"/>
      <c r="O162" s="195"/>
      <c r="P162" s="195"/>
      <c r="Q162" s="195"/>
      <c r="R162" s="195"/>
      <c r="S162" s="195"/>
    </row>
    <row r="163" spans="2:19" ht="15">
      <c r="B163" s="39" t="s">
        <v>468</v>
      </c>
      <c r="C163" s="498" t="s">
        <v>469</v>
      </c>
      <c r="D163" s="498" t="s">
        <v>1008</v>
      </c>
      <c r="E163" s="31"/>
      <c r="F163" s="32" t="s">
        <v>470</v>
      </c>
      <c r="G163" s="36"/>
      <c r="H163" s="244">
        <f>PLNÁ!H163</f>
        <v>0</v>
      </c>
      <c r="I163" s="244">
        <f>PLNÁ!I163</f>
        <v>0</v>
      </c>
      <c r="J163" s="244">
        <f>PLNÁ!J163</f>
        <v>0</v>
      </c>
      <c r="K163" s="240"/>
      <c r="L163" s="195"/>
      <c r="M163" s="195"/>
      <c r="N163" s="195"/>
      <c r="O163" s="195"/>
      <c r="P163" s="195"/>
      <c r="Q163" s="195"/>
      <c r="R163" s="195"/>
      <c r="S163" s="195"/>
    </row>
    <row r="164" spans="2:19" ht="15">
      <c r="B164" s="153" t="s">
        <v>262</v>
      </c>
      <c r="C164" s="136" t="s">
        <v>250</v>
      </c>
      <c r="D164" s="136" t="s">
        <v>1009</v>
      </c>
      <c r="E164" s="137"/>
      <c r="F164" s="129" t="s">
        <v>471</v>
      </c>
      <c r="G164" s="130" t="s">
        <v>472</v>
      </c>
      <c r="H164" s="245">
        <f>PLNÁ!H164</f>
        <v>0</v>
      </c>
      <c r="I164" s="245">
        <f>PLNÁ!I164</f>
        <v>0</v>
      </c>
      <c r="J164" s="245">
        <f>PLNÁ!J164</f>
        <v>0</v>
      </c>
      <c r="K164" s="246" t="s">
        <v>845</v>
      </c>
      <c r="L164" s="195"/>
      <c r="M164" s="195"/>
      <c r="N164" s="195"/>
      <c r="O164" s="195"/>
      <c r="P164" s="195"/>
      <c r="Q164" s="195"/>
      <c r="R164" s="195"/>
      <c r="S164" s="195"/>
    </row>
    <row r="165" spans="2:19" ht="15">
      <c r="B165" s="39" t="s">
        <v>266</v>
      </c>
      <c r="C165" s="53" t="s">
        <v>473</v>
      </c>
      <c r="D165" s="53" t="s">
        <v>1010</v>
      </c>
      <c r="E165" s="31"/>
      <c r="F165" s="32" t="s">
        <v>474</v>
      </c>
      <c r="G165" s="36"/>
      <c r="H165" s="244">
        <f>PLNÁ!H165</f>
        <v>0</v>
      </c>
      <c r="I165" s="244">
        <f>PLNÁ!I165</f>
        <v>0</v>
      </c>
      <c r="J165" s="244">
        <f>PLNÁ!J165</f>
        <v>0</v>
      </c>
      <c r="K165" s="240"/>
      <c r="L165" s="195"/>
      <c r="M165" s="195"/>
      <c r="N165" s="195"/>
      <c r="O165" s="195"/>
      <c r="P165" s="195"/>
      <c r="Q165" s="195"/>
      <c r="R165" s="195"/>
      <c r="S165" s="195"/>
    </row>
    <row r="166" spans="2:19" ht="15">
      <c r="B166" s="39" t="s">
        <v>268</v>
      </c>
      <c r="C166" s="53" t="s">
        <v>475</v>
      </c>
      <c r="D166" s="53" t="s">
        <v>1011</v>
      </c>
      <c r="E166" s="31"/>
      <c r="F166" s="32" t="s">
        <v>476</v>
      </c>
      <c r="G166" s="36"/>
      <c r="H166" s="244">
        <f>PLNÁ!H166</f>
        <v>0</v>
      </c>
      <c r="I166" s="244">
        <f>PLNÁ!I166</f>
        <v>0</v>
      </c>
      <c r="J166" s="244">
        <f>PLNÁ!J166</f>
        <v>0</v>
      </c>
      <c r="K166" s="240"/>
      <c r="L166" s="195"/>
      <c r="M166" s="195"/>
      <c r="N166" s="195"/>
      <c r="O166" s="195"/>
      <c r="P166" s="195"/>
      <c r="Q166" s="195"/>
      <c r="R166" s="195"/>
      <c r="S166" s="195"/>
    </row>
    <row r="167" spans="2:19" ht="15">
      <c r="B167" s="153" t="s">
        <v>477</v>
      </c>
      <c r="C167" s="136" t="s">
        <v>250</v>
      </c>
      <c r="D167" s="136" t="s">
        <v>1009</v>
      </c>
      <c r="E167" s="137"/>
      <c r="F167" s="129" t="s">
        <v>478</v>
      </c>
      <c r="G167" s="130" t="s">
        <v>479</v>
      </c>
      <c r="H167" s="245">
        <f>PLNÁ!H167</f>
        <v>0</v>
      </c>
      <c r="I167" s="245">
        <f>PLNÁ!I167</f>
        <v>0</v>
      </c>
      <c r="J167" s="245">
        <f>PLNÁ!J167</f>
        <v>0</v>
      </c>
      <c r="K167" s="246" t="s">
        <v>845</v>
      </c>
      <c r="L167" s="195"/>
      <c r="M167" s="195"/>
      <c r="N167" s="195"/>
      <c r="O167" s="195"/>
      <c r="P167" s="195"/>
      <c r="Q167" s="195"/>
      <c r="R167" s="195"/>
      <c r="S167" s="195"/>
    </row>
    <row r="168" spans="2:19" ht="15">
      <c r="B168" s="39" t="s">
        <v>480</v>
      </c>
      <c r="C168" s="53" t="s">
        <v>473</v>
      </c>
      <c r="D168" s="53" t="s">
        <v>1012</v>
      </c>
      <c r="E168" s="31"/>
      <c r="F168" s="32" t="s">
        <v>481</v>
      </c>
      <c r="G168" s="66"/>
      <c r="H168" s="244">
        <f>PLNÁ!H168</f>
        <v>0</v>
      </c>
      <c r="I168" s="244">
        <f>PLNÁ!I168</f>
        <v>0</v>
      </c>
      <c r="J168" s="244">
        <f>PLNÁ!J168</f>
        <v>0</v>
      </c>
      <c r="K168" s="240"/>
      <c r="L168" s="195"/>
      <c r="M168" s="195"/>
      <c r="N168" s="195"/>
      <c r="O168" s="195"/>
      <c r="P168" s="195"/>
      <c r="Q168" s="195"/>
      <c r="R168" s="195"/>
      <c r="S168" s="195"/>
    </row>
    <row r="169" spans="2:19" ht="15.75" thickBot="1">
      <c r="B169" s="45" t="s">
        <v>482</v>
      </c>
      <c r="C169" s="53" t="s">
        <v>475</v>
      </c>
      <c r="D169" s="53" t="s">
        <v>1013</v>
      </c>
      <c r="E169" s="31"/>
      <c r="F169" s="32" t="s">
        <v>483</v>
      </c>
      <c r="G169" s="66"/>
      <c r="H169" s="244">
        <f>PLNÁ!H169</f>
        <v>0</v>
      </c>
      <c r="I169" s="244">
        <f>PLNÁ!I169</f>
        <v>0</v>
      </c>
      <c r="J169" s="244">
        <f>PLNÁ!J169</f>
        <v>0</v>
      </c>
      <c r="K169" s="240"/>
      <c r="L169" s="195"/>
      <c r="M169" s="195"/>
      <c r="N169" s="195"/>
      <c r="O169" s="195"/>
      <c r="P169" s="195"/>
      <c r="Q169" s="195"/>
      <c r="R169" s="195"/>
      <c r="S169" s="195"/>
    </row>
    <row r="170" spans="2:19" ht="18" customHeight="1">
      <c r="B170" s="440" t="s">
        <v>27</v>
      </c>
      <c r="C170" s="224" t="s">
        <v>484</v>
      </c>
      <c r="D170" s="224"/>
      <c r="E170" s="224"/>
      <c r="F170" s="440" t="s">
        <v>29</v>
      </c>
      <c r="G170" s="257" t="s">
        <v>30</v>
      </c>
      <c r="H170" s="255"/>
      <c r="I170" s="258"/>
      <c r="J170" s="259"/>
      <c r="K170" s="495"/>
      <c r="L170" s="195"/>
      <c r="M170" s="195"/>
      <c r="N170" s="195"/>
      <c r="O170" s="195"/>
      <c r="P170" s="195"/>
      <c r="Q170" s="195"/>
      <c r="R170" s="195"/>
      <c r="S170" s="195"/>
    </row>
    <row r="171" spans="2:19" ht="25.5" customHeight="1" thickBot="1">
      <c r="B171" s="441"/>
      <c r="C171" s="192" t="s">
        <v>33</v>
      </c>
      <c r="D171" s="147"/>
      <c r="E171" s="147"/>
      <c r="F171" s="441"/>
      <c r="G171" s="260"/>
      <c r="H171" s="229">
        <f>PLNÁ!H171</f>
        <v>45291</v>
      </c>
      <c r="I171" s="229">
        <f>PLNÁ!I171</f>
        <v>45657</v>
      </c>
      <c r="J171" s="229" t="str">
        <f>PLNÁ!J171</f>
        <v>Q = 1</v>
      </c>
      <c r="K171" s="495"/>
      <c r="L171" s="195"/>
      <c r="M171" s="195"/>
      <c r="N171" s="195"/>
      <c r="O171" s="195"/>
      <c r="P171" s="195"/>
      <c r="Q171" s="195"/>
      <c r="R171" s="195"/>
      <c r="S171" s="195"/>
    </row>
    <row r="172" spans="2:19" ht="15">
      <c r="B172" s="40" t="s">
        <v>485</v>
      </c>
      <c r="C172" s="59" t="s">
        <v>486</v>
      </c>
      <c r="D172" s="59" t="s">
        <v>1014</v>
      </c>
      <c r="E172" s="29"/>
      <c r="F172" s="30" t="s">
        <v>487</v>
      </c>
      <c r="G172" s="67"/>
      <c r="H172" s="244">
        <f>PLNÁ!H172</f>
        <v>0</v>
      </c>
      <c r="I172" s="244">
        <f>PLNÁ!I172</f>
        <v>0</v>
      </c>
      <c r="J172" s="244">
        <f>PLNÁ!J172</f>
        <v>0</v>
      </c>
      <c r="K172" s="246" t="s">
        <v>848</v>
      </c>
      <c r="L172" s="195"/>
      <c r="M172" s="195"/>
      <c r="N172" s="195"/>
      <c r="O172" s="195"/>
      <c r="P172" s="195"/>
      <c r="Q172" s="195"/>
      <c r="R172" s="195"/>
      <c r="S172" s="195"/>
    </row>
    <row r="173" spans="2:19" ht="15">
      <c r="B173" s="40" t="s">
        <v>488</v>
      </c>
      <c r="C173" s="48" t="s">
        <v>489</v>
      </c>
      <c r="D173" s="48" t="s">
        <v>1015</v>
      </c>
      <c r="E173" s="31"/>
      <c r="F173" s="32" t="s">
        <v>490</v>
      </c>
      <c r="G173" s="68"/>
      <c r="H173" s="244">
        <f>PLNÁ!H173</f>
        <v>0</v>
      </c>
      <c r="I173" s="244">
        <f>PLNÁ!I173</f>
        <v>0</v>
      </c>
      <c r="J173" s="244">
        <f>PLNÁ!J173</f>
        <v>0</v>
      </c>
      <c r="K173" s="246" t="s">
        <v>851</v>
      </c>
      <c r="L173" s="195"/>
      <c r="M173" s="195"/>
      <c r="N173" s="195"/>
      <c r="O173" s="195"/>
      <c r="P173" s="195"/>
      <c r="Q173" s="195"/>
      <c r="R173" s="195"/>
      <c r="S173" s="195"/>
    </row>
    <row r="174" spans="2:19" ht="15">
      <c r="B174" s="135" t="s">
        <v>39</v>
      </c>
      <c r="C174" s="136" t="s">
        <v>491</v>
      </c>
      <c r="D174" s="136" t="s">
        <v>1016</v>
      </c>
      <c r="E174" s="137"/>
      <c r="F174" s="129" t="s">
        <v>492</v>
      </c>
      <c r="G174" s="160" t="s">
        <v>493</v>
      </c>
      <c r="H174" s="245">
        <f>PLNÁ!H174</f>
        <v>0</v>
      </c>
      <c r="I174" s="245">
        <f>PLNÁ!I174</f>
        <v>0</v>
      </c>
      <c r="J174" s="245">
        <f>PLNÁ!J174</f>
        <v>0</v>
      </c>
      <c r="K174" s="240"/>
      <c r="L174" s="195"/>
      <c r="M174" s="195"/>
      <c r="N174" s="195"/>
      <c r="O174" s="195"/>
      <c r="P174" s="195"/>
      <c r="Q174" s="195"/>
      <c r="R174" s="195"/>
      <c r="S174" s="195"/>
    </row>
    <row r="175" spans="2:19" ht="15">
      <c r="B175" s="41" t="s">
        <v>494</v>
      </c>
      <c r="C175" s="500" t="s">
        <v>495</v>
      </c>
      <c r="D175" s="500" t="s">
        <v>1017</v>
      </c>
      <c r="E175" s="34"/>
      <c r="F175" s="32" t="s">
        <v>496</v>
      </c>
      <c r="G175" s="33"/>
      <c r="H175" s="244">
        <f>PLNÁ!H175</f>
        <v>0</v>
      </c>
      <c r="I175" s="244">
        <f>PLNÁ!I175</f>
        <v>0</v>
      </c>
      <c r="J175" s="244">
        <f>PLNÁ!J175</f>
        <v>0</v>
      </c>
      <c r="K175" s="240"/>
      <c r="L175" s="195"/>
      <c r="M175" s="195"/>
      <c r="N175" s="195"/>
      <c r="O175" s="195"/>
      <c r="P175" s="195"/>
      <c r="Q175" s="195"/>
      <c r="R175" s="195"/>
      <c r="S175" s="195"/>
    </row>
    <row r="176" spans="2:19" ht="15">
      <c r="B176" s="41" t="s">
        <v>497</v>
      </c>
      <c r="C176" s="500" t="s">
        <v>498</v>
      </c>
      <c r="D176" s="500" t="s">
        <v>1018</v>
      </c>
      <c r="E176" s="31"/>
      <c r="F176" s="32" t="s">
        <v>499</v>
      </c>
      <c r="G176" s="33"/>
      <c r="H176" s="244">
        <f>PLNÁ!H176</f>
        <v>0</v>
      </c>
      <c r="I176" s="244">
        <f>PLNÁ!I176</f>
        <v>0</v>
      </c>
      <c r="J176" s="244">
        <f>PLNÁ!J176</f>
        <v>0</v>
      </c>
      <c r="K176" s="240"/>
      <c r="L176" s="195"/>
      <c r="M176" s="195"/>
      <c r="N176" s="195"/>
      <c r="O176" s="195"/>
      <c r="P176" s="195"/>
      <c r="Q176" s="195"/>
      <c r="R176" s="195"/>
      <c r="S176" s="195"/>
    </row>
    <row r="177" spans="2:19" ht="15">
      <c r="B177" s="41" t="s">
        <v>500</v>
      </c>
      <c r="C177" s="500" t="s">
        <v>501</v>
      </c>
      <c r="D177" s="194" t="s">
        <v>1019</v>
      </c>
      <c r="E177" s="31"/>
      <c r="F177" s="32" t="s">
        <v>502</v>
      </c>
      <c r="G177" s="33"/>
      <c r="H177" s="244">
        <f>PLNÁ!H177</f>
        <v>0</v>
      </c>
      <c r="I177" s="244">
        <f>PLNÁ!I177</f>
        <v>0</v>
      </c>
      <c r="J177" s="244">
        <f>PLNÁ!J177</f>
        <v>0</v>
      </c>
      <c r="K177" s="240"/>
      <c r="L177" s="195"/>
      <c r="M177" s="195"/>
      <c r="N177" s="195"/>
      <c r="O177" s="195"/>
      <c r="P177" s="195"/>
      <c r="Q177" s="195"/>
      <c r="R177" s="195"/>
      <c r="S177" s="195"/>
    </row>
    <row r="178" spans="2:19" ht="15">
      <c r="B178" s="41" t="s">
        <v>42</v>
      </c>
      <c r="C178" s="500" t="s">
        <v>503</v>
      </c>
      <c r="D178" s="500" t="s">
        <v>1020</v>
      </c>
      <c r="E178" s="31"/>
      <c r="F178" s="32" t="s">
        <v>504</v>
      </c>
      <c r="G178" s="33"/>
      <c r="H178" s="244">
        <f>PLNÁ!H178</f>
        <v>0</v>
      </c>
      <c r="I178" s="244">
        <f>PLNÁ!I178</f>
        <v>0</v>
      </c>
      <c r="J178" s="244">
        <f>PLNÁ!J178</f>
        <v>0</v>
      </c>
      <c r="K178" s="240"/>
      <c r="L178" s="195"/>
      <c r="M178" s="195"/>
      <c r="N178" s="195"/>
      <c r="O178" s="195"/>
      <c r="P178" s="195"/>
      <c r="Q178" s="195"/>
      <c r="R178" s="195"/>
      <c r="S178" s="195"/>
    </row>
    <row r="179" spans="2:19" ht="15">
      <c r="B179" s="41" t="s">
        <v>505</v>
      </c>
      <c r="C179" s="500" t="s">
        <v>506</v>
      </c>
      <c r="D179" s="500" t="s">
        <v>1021</v>
      </c>
      <c r="E179" s="31"/>
      <c r="F179" s="32" t="s">
        <v>507</v>
      </c>
      <c r="G179" s="33"/>
      <c r="H179" s="244">
        <f>PLNÁ!H179</f>
        <v>0</v>
      </c>
      <c r="I179" s="244">
        <f>PLNÁ!I179</f>
        <v>0</v>
      </c>
      <c r="J179" s="244">
        <f>PLNÁ!J179</f>
        <v>0</v>
      </c>
      <c r="K179" s="240"/>
      <c r="L179" s="195"/>
      <c r="M179" s="195"/>
      <c r="N179" s="195"/>
      <c r="O179" s="195"/>
      <c r="P179" s="195"/>
      <c r="Q179" s="195"/>
      <c r="R179" s="195"/>
      <c r="S179" s="195"/>
    </row>
    <row r="180" spans="2:19" ht="15">
      <c r="B180" s="161" t="s">
        <v>477</v>
      </c>
      <c r="C180" s="136" t="s">
        <v>508</v>
      </c>
      <c r="D180" s="136" t="s">
        <v>1022</v>
      </c>
      <c r="E180" s="137"/>
      <c r="F180" s="129" t="s">
        <v>509</v>
      </c>
      <c r="G180" s="160" t="s">
        <v>479</v>
      </c>
      <c r="H180" s="245">
        <f>PLNÁ!H180</f>
        <v>0</v>
      </c>
      <c r="I180" s="245">
        <f>PLNÁ!I180</f>
        <v>0</v>
      </c>
      <c r="J180" s="245">
        <f>PLNÁ!J180</f>
        <v>0</v>
      </c>
      <c r="K180" s="246" t="s">
        <v>857</v>
      </c>
      <c r="L180" s="195"/>
      <c r="M180" s="195"/>
      <c r="N180" s="195"/>
      <c r="O180" s="195"/>
      <c r="P180" s="195"/>
      <c r="Q180" s="195"/>
      <c r="R180" s="195"/>
      <c r="S180" s="195"/>
    </row>
    <row r="181" spans="2:19" ht="15">
      <c r="B181" s="41" t="s">
        <v>510</v>
      </c>
      <c r="C181" s="500" t="s">
        <v>511</v>
      </c>
      <c r="D181" s="500" t="s">
        <v>1023</v>
      </c>
      <c r="E181" s="31"/>
      <c r="F181" s="32" t="s">
        <v>512</v>
      </c>
      <c r="G181" s="33"/>
      <c r="H181" s="244">
        <f>PLNÁ!H181</f>
        <v>0</v>
      </c>
      <c r="I181" s="244">
        <f>PLNÁ!I181</f>
        <v>0</v>
      </c>
      <c r="J181" s="244">
        <f>PLNÁ!J181</f>
        <v>0</v>
      </c>
      <c r="K181" s="240"/>
      <c r="L181" s="195"/>
      <c r="M181" s="195"/>
      <c r="N181" s="195"/>
      <c r="O181" s="195"/>
      <c r="P181" s="195"/>
      <c r="Q181" s="195"/>
      <c r="R181" s="195"/>
      <c r="S181" s="195"/>
    </row>
    <row r="182" spans="2:19" ht="15">
      <c r="B182" s="161" t="s">
        <v>513</v>
      </c>
      <c r="C182" s="499" t="s">
        <v>514</v>
      </c>
      <c r="D182" s="499" t="s">
        <v>1024</v>
      </c>
      <c r="E182" s="137"/>
      <c r="F182" s="129" t="s">
        <v>515</v>
      </c>
      <c r="G182" s="160" t="s">
        <v>516</v>
      </c>
      <c r="H182" s="245">
        <f>PLNÁ!H182</f>
        <v>0</v>
      </c>
      <c r="I182" s="245">
        <f>PLNÁ!I182</f>
        <v>0</v>
      </c>
      <c r="J182" s="245">
        <f>PLNÁ!J182</f>
        <v>0</v>
      </c>
      <c r="K182" s="240"/>
      <c r="L182" s="195"/>
      <c r="M182" s="195"/>
      <c r="N182" s="195"/>
      <c r="O182" s="261"/>
      <c r="P182" s="195"/>
      <c r="Q182" s="195"/>
      <c r="R182" s="195"/>
      <c r="S182" s="195"/>
    </row>
    <row r="183" spans="2:19" ht="15">
      <c r="B183" s="41" t="s">
        <v>517</v>
      </c>
      <c r="C183" s="500" t="s">
        <v>518</v>
      </c>
      <c r="D183" s="500" t="s">
        <v>1025</v>
      </c>
      <c r="E183" s="31"/>
      <c r="F183" s="32" t="s">
        <v>519</v>
      </c>
      <c r="G183" s="33"/>
      <c r="H183" s="244">
        <f>PLNÁ!H183</f>
        <v>0</v>
      </c>
      <c r="I183" s="244">
        <f>PLNÁ!I183</f>
        <v>0</v>
      </c>
      <c r="J183" s="244">
        <f>PLNÁ!J183</f>
        <v>0</v>
      </c>
      <c r="K183" s="240"/>
      <c r="L183" s="195"/>
      <c r="M183" s="195"/>
      <c r="N183" s="195"/>
      <c r="O183" s="261"/>
      <c r="P183" s="195"/>
      <c r="Q183" s="195"/>
      <c r="R183" s="195"/>
      <c r="S183" s="195"/>
    </row>
    <row r="184" spans="2:19" ht="15">
      <c r="B184" s="41" t="s">
        <v>520</v>
      </c>
      <c r="C184" s="500" t="s">
        <v>521</v>
      </c>
      <c r="D184" s="500" t="s">
        <v>1026</v>
      </c>
      <c r="E184" s="31"/>
      <c r="F184" s="32" t="s">
        <v>522</v>
      </c>
      <c r="G184" s="33"/>
      <c r="H184" s="244">
        <f>PLNÁ!H184</f>
        <v>0</v>
      </c>
      <c r="I184" s="244">
        <f>PLNÁ!I184</f>
        <v>0</v>
      </c>
      <c r="J184" s="244">
        <f>PLNÁ!J184</f>
        <v>0</v>
      </c>
      <c r="K184" s="240"/>
      <c r="L184" s="195"/>
      <c r="M184" s="195"/>
      <c r="N184" s="195"/>
      <c r="O184" s="261"/>
      <c r="P184" s="195"/>
      <c r="Q184" s="195"/>
      <c r="R184" s="195"/>
      <c r="S184" s="195"/>
    </row>
    <row r="185" spans="2:19" ht="15">
      <c r="B185" s="161"/>
      <c r="C185" s="136" t="s">
        <v>523</v>
      </c>
      <c r="D185" s="136" t="s">
        <v>1027</v>
      </c>
      <c r="E185" s="137"/>
      <c r="F185" s="129"/>
      <c r="G185" s="160" t="s">
        <v>524</v>
      </c>
      <c r="H185" s="245">
        <f>PLNÁ!H185</f>
        <v>0</v>
      </c>
      <c r="I185" s="245">
        <f>PLNÁ!I185</f>
        <v>0</v>
      </c>
      <c r="J185" s="245">
        <f>PLNÁ!J185</f>
        <v>0</v>
      </c>
      <c r="K185" s="240"/>
      <c r="L185" s="195"/>
      <c r="M185" s="195"/>
      <c r="N185" s="195"/>
      <c r="O185" s="261"/>
      <c r="P185" s="195"/>
      <c r="Q185" s="195"/>
      <c r="R185" s="195"/>
      <c r="S185" s="195"/>
    </row>
    <row r="186" spans="2:19" ht="15">
      <c r="B186" s="161"/>
      <c r="C186" s="136" t="s">
        <v>525</v>
      </c>
      <c r="D186" s="136" t="s">
        <v>1028</v>
      </c>
      <c r="E186" s="137"/>
      <c r="F186" s="129"/>
      <c r="G186" s="160" t="s">
        <v>1029</v>
      </c>
      <c r="H186" s="245">
        <f>PLNÁ!H186</f>
        <v>0</v>
      </c>
      <c r="I186" s="245">
        <f>PLNÁ!I186</f>
        <v>0</v>
      </c>
      <c r="J186" s="245">
        <f>PLNÁ!J186</f>
        <v>0</v>
      </c>
      <c r="K186" s="240"/>
      <c r="L186" s="195"/>
      <c r="M186" s="195"/>
      <c r="N186" s="195"/>
      <c r="O186" s="261"/>
      <c r="P186" s="195"/>
      <c r="Q186" s="195"/>
      <c r="R186" s="195"/>
      <c r="S186" s="195"/>
    </row>
    <row r="187" spans="2:19" ht="15">
      <c r="B187" s="161"/>
      <c r="C187" s="136" t="s">
        <v>527</v>
      </c>
      <c r="D187" s="136" t="s">
        <v>1030</v>
      </c>
      <c r="E187" s="137"/>
      <c r="F187" s="129"/>
      <c r="G187" s="160" t="s">
        <v>1031</v>
      </c>
      <c r="H187" s="245">
        <f>PLNÁ!H187</f>
        <v>0</v>
      </c>
      <c r="I187" s="245">
        <f>PLNÁ!I187</f>
        <v>0</v>
      </c>
      <c r="J187" s="245">
        <f>PLNÁ!J187</f>
        <v>0</v>
      </c>
      <c r="K187" s="246" t="s">
        <v>854</v>
      </c>
      <c r="L187" s="195"/>
      <c r="M187" s="195"/>
      <c r="N187" s="195"/>
      <c r="O187" s="261"/>
      <c r="P187" s="195"/>
      <c r="Q187" s="195"/>
      <c r="R187" s="195"/>
      <c r="S187" s="195"/>
    </row>
    <row r="188" spans="2:19" ht="15">
      <c r="B188" s="135" t="s">
        <v>529</v>
      </c>
      <c r="C188" s="162" t="s">
        <v>530</v>
      </c>
      <c r="D188" s="162" t="s">
        <v>1032</v>
      </c>
      <c r="E188" s="137"/>
      <c r="F188" s="129" t="s">
        <v>531</v>
      </c>
      <c r="G188" s="160" t="s">
        <v>532</v>
      </c>
      <c r="H188" s="245">
        <f>PLNÁ!H188</f>
        <v>0</v>
      </c>
      <c r="I188" s="245">
        <f>PLNÁ!I188</f>
        <v>0</v>
      </c>
      <c r="J188" s="245">
        <f>PLNÁ!J188</f>
        <v>0</v>
      </c>
      <c r="K188" s="262"/>
      <c r="L188" s="195"/>
      <c r="M188" s="195"/>
      <c r="N188" s="195"/>
      <c r="O188" s="261"/>
      <c r="P188" s="195"/>
      <c r="Q188" s="195"/>
      <c r="R188" s="195"/>
      <c r="S188" s="195"/>
    </row>
    <row r="189" spans="2:19" ht="15">
      <c r="B189" s="161" t="s">
        <v>533</v>
      </c>
      <c r="C189" s="499" t="s">
        <v>534</v>
      </c>
      <c r="D189" s="499" t="s">
        <v>1033</v>
      </c>
      <c r="E189" s="137"/>
      <c r="F189" s="129" t="s">
        <v>535</v>
      </c>
      <c r="G189" s="160" t="s">
        <v>536</v>
      </c>
      <c r="H189" s="245">
        <f>PLNÁ!H189</f>
        <v>0</v>
      </c>
      <c r="I189" s="245">
        <f>PLNÁ!I189</f>
        <v>0</v>
      </c>
      <c r="J189" s="245">
        <f>PLNÁ!J189</f>
        <v>0</v>
      </c>
      <c r="K189" s="246" t="s">
        <v>887</v>
      </c>
      <c r="L189" s="195"/>
      <c r="M189" s="195"/>
      <c r="N189" s="195"/>
      <c r="O189" s="261"/>
      <c r="P189" s="195"/>
      <c r="Q189" s="195"/>
      <c r="R189" s="195"/>
      <c r="S189" s="195"/>
    </row>
    <row r="190" spans="2:19">
      <c r="B190" s="41" t="s">
        <v>537</v>
      </c>
      <c r="C190" s="500" t="s">
        <v>538</v>
      </c>
      <c r="D190" s="500" t="s">
        <v>1034</v>
      </c>
      <c r="E190" s="42"/>
      <c r="F190" s="32" t="s">
        <v>539</v>
      </c>
      <c r="G190" s="46"/>
      <c r="H190" s="244">
        <f>PLNÁ!H190</f>
        <v>0</v>
      </c>
      <c r="I190" s="244">
        <f>PLNÁ!I190</f>
        <v>0</v>
      </c>
      <c r="J190" s="244">
        <f>PLNÁ!J190</f>
        <v>0</v>
      </c>
      <c r="K190" s="240"/>
      <c r="L190" s="195"/>
      <c r="M190" s="195"/>
      <c r="N190" s="195"/>
      <c r="O190" s="261"/>
      <c r="P190" s="195"/>
      <c r="Q190" s="195"/>
      <c r="R190" s="195"/>
      <c r="S190" s="195"/>
    </row>
    <row r="191" spans="2:19">
      <c r="B191" s="41" t="s">
        <v>540</v>
      </c>
      <c r="C191" s="500" t="s">
        <v>541</v>
      </c>
      <c r="D191" s="500" t="s">
        <v>1035</v>
      </c>
      <c r="E191" s="42"/>
      <c r="F191" s="32" t="s">
        <v>542</v>
      </c>
      <c r="G191" s="46"/>
      <c r="H191" s="244">
        <f>PLNÁ!H191</f>
        <v>0</v>
      </c>
      <c r="I191" s="244">
        <f>PLNÁ!I191</f>
        <v>0</v>
      </c>
      <c r="J191" s="244">
        <f>PLNÁ!J191</f>
        <v>0</v>
      </c>
      <c r="K191" s="240"/>
      <c r="L191" s="195"/>
      <c r="M191" s="195"/>
      <c r="N191" s="195"/>
      <c r="O191" s="261"/>
      <c r="P191" s="195"/>
      <c r="Q191" s="195"/>
      <c r="R191" s="195"/>
      <c r="S191" s="195"/>
    </row>
    <row r="192" spans="2:19">
      <c r="B192" s="41" t="s">
        <v>543</v>
      </c>
      <c r="C192" s="500" t="s">
        <v>544</v>
      </c>
      <c r="D192" s="500" t="s">
        <v>1036</v>
      </c>
      <c r="E192" s="42"/>
      <c r="F192" s="32" t="s">
        <v>545</v>
      </c>
      <c r="G192" s="46"/>
      <c r="H192" s="244">
        <f>PLNÁ!H192</f>
        <v>0</v>
      </c>
      <c r="I192" s="244">
        <f>PLNÁ!I192</f>
        <v>0</v>
      </c>
      <c r="J192" s="244">
        <f>PLNÁ!J192</f>
        <v>0</v>
      </c>
      <c r="K192" s="240"/>
      <c r="L192" s="195"/>
      <c r="M192" s="195"/>
      <c r="N192" s="195"/>
      <c r="O192" s="261"/>
      <c r="P192" s="195"/>
      <c r="Q192" s="195"/>
      <c r="R192" s="195"/>
      <c r="S192" s="195"/>
    </row>
    <row r="193" spans="2:19">
      <c r="B193" s="41" t="s">
        <v>546</v>
      </c>
      <c r="C193" s="500" t="s">
        <v>547</v>
      </c>
      <c r="D193" s="500" t="s">
        <v>1037</v>
      </c>
      <c r="E193" s="42"/>
      <c r="F193" s="32" t="s">
        <v>548</v>
      </c>
      <c r="G193" s="46"/>
      <c r="H193" s="244">
        <f>PLNÁ!H193</f>
        <v>0</v>
      </c>
      <c r="I193" s="244">
        <f>PLNÁ!I193</f>
        <v>0</v>
      </c>
      <c r="J193" s="244">
        <f>PLNÁ!J193</f>
        <v>0</v>
      </c>
      <c r="K193" s="240"/>
      <c r="L193" s="195"/>
      <c r="M193" s="195"/>
      <c r="N193" s="195"/>
      <c r="O193" s="261"/>
      <c r="P193" s="195"/>
      <c r="Q193" s="195"/>
      <c r="R193" s="195"/>
      <c r="S193" s="195"/>
    </row>
    <row r="194" spans="2:19" ht="15">
      <c r="B194" s="135" t="s">
        <v>549</v>
      </c>
      <c r="C194" s="162" t="s">
        <v>550</v>
      </c>
      <c r="D194" s="162" t="s">
        <v>1038</v>
      </c>
      <c r="E194" s="137"/>
      <c r="F194" s="129" t="s">
        <v>551</v>
      </c>
      <c r="G194" s="160" t="s">
        <v>552</v>
      </c>
      <c r="H194" s="245">
        <f>PLNÁ!H194</f>
        <v>0</v>
      </c>
      <c r="I194" s="245">
        <f>PLNÁ!I194</f>
        <v>0</v>
      </c>
      <c r="J194" s="245">
        <f>PLNÁ!J194</f>
        <v>0</v>
      </c>
      <c r="K194" s="240"/>
      <c r="L194" s="195"/>
      <c r="M194" s="195"/>
      <c r="N194" s="195"/>
      <c r="O194" s="261"/>
      <c r="P194" s="195"/>
      <c r="Q194" s="195"/>
      <c r="R194" s="195"/>
      <c r="S194" s="195"/>
    </row>
    <row r="195" spans="2:19" ht="15">
      <c r="B195" s="41" t="s">
        <v>553</v>
      </c>
      <c r="C195" s="500" t="s">
        <v>554</v>
      </c>
      <c r="D195" s="500" t="s">
        <v>1039</v>
      </c>
      <c r="E195" s="31"/>
      <c r="F195" s="32" t="s">
        <v>555</v>
      </c>
      <c r="G195" s="35"/>
      <c r="H195" s="244">
        <f>PLNÁ!H195</f>
        <v>0</v>
      </c>
      <c r="I195" s="244">
        <f>PLNÁ!I195</f>
        <v>0</v>
      </c>
      <c r="J195" s="244">
        <f>PLNÁ!J195</f>
        <v>0</v>
      </c>
      <c r="K195" s="246" t="s">
        <v>890</v>
      </c>
      <c r="L195" s="195"/>
      <c r="M195" s="195"/>
      <c r="N195" s="195"/>
      <c r="O195" s="261"/>
      <c r="P195" s="195"/>
      <c r="Q195" s="195"/>
      <c r="R195" s="195"/>
      <c r="S195" s="195"/>
    </row>
    <row r="196" spans="2:19" ht="15">
      <c r="B196" s="41" t="s">
        <v>556</v>
      </c>
      <c r="C196" s="500" t="s">
        <v>557</v>
      </c>
      <c r="D196" s="500" t="s">
        <v>1040</v>
      </c>
      <c r="E196" s="31"/>
      <c r="F196" s="32" t="s">
        <v>558</v>
      </c>
      <c r="G196" s="35"/>
      <c r="H196" s="244">
        <f>PLNÁ!H196</f>
        <v>0</v>
      </c>
      <c r="I196" s="244">
        <f>PLNÁ!I196</f>
        <v>0</v>
      </c>
      <c r="J196" s="244">
        <f>PLNÁ!J196</f>
        <v>0</v>
      </c>
      <c r="K196" s="246" t="s">
        <v>890</v>
      </c>
      <c r="L196" s="195"/>
      <c r="M196" s="195"/>
      <c r="N196" s="195"/>
      <c r="O196" s="261"/>
      <c r="P196" s="195"/>
      <c r="Q196" s="195"/>
      <c r="R196" s="195"/>
      <c r="S196" s="195"/>
    </row>
    <row r="197" spans="2:19">
      <c r="B197" s="41" t="s">
        <v>559</v>
      </c>
      <c r="C197" s="500" t="s">
        <v>560</v>
      </c>
      <c r="D197" s="500" t="s">
        <v>1038</v>
      </c>
      <c r="E197" s="42"/>
      <c r="F197" s="32" t="s">
        <v>561</v>
      </c>
      <c r="G197" s="46"/>
      <c r="H197" s="244">
        <f>PLNÁ!H197</f>
        <v>0</v>
      </c>
      <c r="I197" s="244">
        <f>PLNÁ!I197</f>
        <v>0</v>
      </c>
      <c r="J197" s="244">
        <f>PLNÁ!J197</f>
        <v>0</v>
      </c>
      <c r="K197" s="240"/>
      <c r="L197" s="195"/>
      <c r="M197" s="195"/>
      <c r="N197" s="195"/>
      <c r="O197" s="261"/>
      <c r="P197" s="195"/>
      <c r="Q197" s="195"/>
      <c r="R197" s="195"/>
      <c r="S197" s="195"/>
    </row>
    <row r="198" spans="2:19" ht="15">
      <c r="B198" s="161" t="s">
        <v>562</v>
      </c>
      <c r="C198" s="162" t="s">
        <v>563</v>
      </c>
      <c r="D198" s="162" t="s">
        <v>1041</v>
      </c>
      <c r="E198" s="137"/>
      <c r="F198" s="129" t="s">
        <v>564</v>
      </c>
      <c r="G198" s="160" t="s">
        <v>565</v>
      </c>
      <c r="H198" s="245">
        <f>PLNÁ!H198</f>
        <v>0</v>
      </c>
      <c r="I198" s="245">
        <f>PLNÁ!I198</f>
        <v>0</v>
      </c>
      <c r="J198" s="245">
        <f>PLNÁ!J198</f>
        <v>0</v>
      </c>
      <c r="K198" s="240"/>
      <c r="L198" s="195"/>
      <c r="M198" s="195"/>
      <c r="N198" s="195"/>
      <c r="O198" s="261"/>
      <c r="P198" s="195"/>
      <c r="Q198" s="195"/>
      <c r="R198" s="195"/>
      <c r="S198" s="195"/>
    </row>
    <row r="199" spans="2:19" ht="15">
      <c r="B199" s="41" t="s">
        <v>566</v>
      </c>
      <c r="C199" s="500" t="s">
        <v>567</v>
      </c>
      <c r="D199" s="500" t="s">
        <v>1042</v>
      </c>
      <c r="E199" s="31"/>
      <c r="F199" s="32" t="s">
        <v>568</v>
      </c>
      <c r="G199" s="35"/>
      <c r="H199" s="244">
        <f>PLNÁ!H199</f>
        <v>0</v>
      </c>
      <c r="I199" s="244">
        <f>PLNÁ!I199</f>
        <v>0</v>
      </c>
      <c r="J199" s="244">
        <f>PLNÁ!J199</f>
        <v>0</v>
      </c>
      <c r="K199" s="246" t="s">
        <v>893</v>
      </c>
      <c r="L199" s="195"/>
      <c r="M199" s="195"/>
      <c r="N199" s="195"/>
      <c r="O199" s="261"/>
      <c r="P199" s="195"/>
      <c r="Q199" s="195"/>
      <c r="R199" s="195"/>
      <c r="S199" s="195"/>
    </row>
    <row r="200" spans="2:19" ht="15">
      <c r="B200" s="41" t="s">
        <v>569</v>
      </c>
      <c r="C200" s="500" t="s">
        <v>570</v>
      </c>
      <c r="D200" s="194" t="s">
        <v>1043</v>
      </c>
      <c r="E200" s="31"/>
      <c r="F200" s="32" t="s">
        <v>571</v>
      </c>
      <c r="G200" s="35"/>
      <c r="H200" s="244">
        <f>PLNÁ!H200</f>
        <v>0</v>
      </c>
      <c r="I200" s="244">
        <f>PLNÁ!I200</f>
        <v>0</v>
      </c>
      <c r="J200" s="244">
        <f>PLNÁ!J200</f>
        <v>0</v>
      </c>
      <c r="K200" s="246" t="s">
        <v>893</v>
      </c>
      <c r="L200" s="195"/>
      <c r="M200" s="195"/>
      <c r="N200" s="195"/>
      <c r="O200" s="261"/>
      <c r="P200" s="195"/>
      <c r="Q200" s="195"/>
      <c r="R200" s="195"/>
      <c r="S200" s="195"/>
    </row>
    <row r="201" spans="2:19" ht="15">
      <c r="B201" s="41" t="s">
        <v>572</v>
      </c>
      <c r="C201" s="500" t="s">
        <v>573</v>
      </c>
      <c r="D201" s="500" t="s">
        <v>1044</v>
      </c>
      <c r="E201" s="31"/>
      <c r="F201" s="32" t="s">
        <v>574</v>
      </c>
      <c r="G201" s="35"/>
      <c r="H201" s="244">
        <f>PLNÁ!H201</f>
        <v>0</v>
      </c>
      <c r="I201" s="244">
        <f>PLNÁ!I201</f>
        <v>0</v>
      </c>
      <c r="J201" s="244">
        <f>PLNÁ!J201</f>
        <v>0</v>
      </c>
      <c r="K201" s="240"/>
      <c r="L201" s="195"/>
      <c r="M201" s="195"/>
      <c r="N201" s="195"/>
      <c r="O201" s="261"/>
      <c r="P201" s="195"/>
      <c r="Q201" s="195"/>
      <c r="R201" s="195"/>
      <c r="S201" s="195"/>
    </row>
    <row r="202" spans="2:19">
      <c r="B202" s="41" t="s">
        <v>575</v>
      </c>
      <c r="C202" s="500" t="s">
        <v>576</v>
      </c>
      <c r="D202" s="500" t="s">
        <v>1045</v>
      </c>
      <c r="E202" s="42"/>
      <c r="F202" s="32" t="s">
        <v>577</v>
      </c>
      <c r="G202" s="46"/>
      <c r="H202" s="244">
        <f>PLNÁ!H202</f>
        <v>0</v>
      </c>
      <c r="I202" s="244">
        <f>PLNÁ!I202</f>
        <v>0</v>
      </c>
      <c r="J202" s="244">
        <f>PLNÁ!J202</f>
        <v>0</v>
      </c>
      <c r="K202" s="240"/>
      <c r="L202" s="195"/>
      <c r="M202" s="195"/>
      <c r="N202" s="195"/>
      <c r="O202" s="261"/>
      <c r="P202" s="195"/>
      <c r="Q202" s="195"/>
      <c r="R202" s="195"/>
      <c r="S202" s="195"/>
    </row>
    <row r="203" spans="2:19">
      <c r="B203" s="41" t="s">
        <v>578</v>
      </c>
      <c r="C203" s="500" t="s">
        <v>579</v>
      </c>
      <c r="D203" s="500" t="s">
        <v>1041</v>
      </c>
      <c r="E203" s="42"/>
      <c r="F203" s="32" t="s">
        <v>580</v>
      </c>
      <c r="G203" s="46"/>
      <c r="H203" s="244">
        <f>PLNÁ!H203</f>
        <v>0</v>
      </c>
      <c r="I203" s="244">
        <f>PLNÁ!I203</f>
        <v>0</v>
      </c>
      <c r="J203" s="244">
        <f>PLNÁ!J203</f>
        <v>0</v>
      </c>
      <c r="K203" s="240"/>
      <c r="L203" s="195"/>
      <c r="M203" s="195"/>
      <c r="N203" s="195"/>
      <c r="O203" s="261"/>
      <c r="P203" s="195"/>
      <c r="Q203" s="195"/>
      <c r="R203" s="195"/>
      <c r="S203" s="195"/>
    </row>
    <row r="204" spans="2:19" ht="15">
      <c r="B204" s="163" t="s">
        <v>581</v>
      </c>
      <c r="C204" s="162" t="s">
        <v>582</v>
      </c>
      <c r="D204" s="162" t="s">
        <v>1046</v>
      </c>
      <c r="E204" s="137"/>
      <c r="F204" s="129" t="s">
        <v>583</v>
      </c>
      <c r="G204" s="160" t="s">
        <v>584</v>
      </c>
      <c r="H204" s="245">
        <f>PLNÁ!H204</f>
        <v>0</v>
      </c>
      <c r="I204" s="245">
        <f>PLNÁ!I204</f>
        <v>0</v>
      </c>
      <c r="J204" s="245">
        <f>PLNÁ!J204</f>
        <v>0</v>
      </c>
      <c r="K204" s="246" t="s">
        <v>860</v>
      </c>
      <c r="L204" s="195"/>
      <c r="M204" s="195"/>
      <c r="N204" s="195"/>
      <c r="O204" s="261"/>
      <c r="P204" s="195"/>
      <c r="Q204" s="195"/>
      <c r="R204" s="195"/>
      <c r="S204" s="195"/>
    </row>
    <row r="205" spans="2:19">
      <c r="B205" s="153" t="s">
        <v>585</v>
      </c>
      <c r="C205" s="164" t="s">
        <v>586</v>
      </c>
      <c r="D205" s="164" t="s">
        <v>1047</v>
      </c>
      <c r="E205" s="165"/>
      <c r="F205" s="129" t="s">
        <v>587</v>
      </c>
      <c r="G205" s="166" t="s">
        <v>588</v>
      </c>
      <c r="H205" s="245">
        <f>PLNÁ!H205</f>
        <v>0</v>
      </c>
      <c r="I205" s="245">
        <f>PLNÁ!I205</f>
        <v>0</v>
      </c>
      <c r="J205" s="245">
        <f>PLNÁ!J205</f>
        <v>0</v>
      </c>
      <c r="K205" s="240"/>
      <c r="L205" s="195"/>
      <c r="M205" s="195"/>
      <c r="N205" s="195"/>
      <c r="O205" s="261"/>
      <c r="P205" s="195"/>
      <c r="Q205" s="195"/>
      <c r="R205" s="195"/>
      <c r="S205" s="195"/>
    </row>
    <row r="206" spans="2:19">
      <c r="B206" s="47" t="s">
        <v>589</v>
      </c>
      <c r="C206" s="51" t="s">
        <v>590</v>
      </c>
      <c r="D206" s="51" t="s">
        <v>1048</v>
      </c>
      <c r="E206" s="42"/>
      <c r="F206" s="32" t="s">
        <v>591</v>
      </c>
      <c r="G206" s="46"/>
      <c r="H206" s="244">
        <f>PLNÁ!H206</f>
        <v>0</v>
      </c>
      <c r="I206" s="244">
        <f>PLNÁ!I206</f>
        <v>0</v>
      </c>
      <c r="J206" s="244">
        <f>PLNÁ!J206</f>
        <v>0</v>
      </c>
      <c r="K206" s="240"/>
      <c r="L206" s="195"/>
      <c r="M206" s="195"/>
      <c r="N206" s="195"/>
      <c r="O206" s="261"/>
      <c r="P206" s="195"/>
      <c r="Q206" s="195"/>
      <c r="R206" s="195"/>
      <c r="S206" s="195"/>
    </row>
    <row r="207" spans="2:19">
      <c r="B207" s="47" t="s">
        <v>592</v>
      </c>
      <c r="C207" s="51" t="s">
        <v>593</v>
      </c>
      <c r="D207" s="51" t="s">
        <v>1049</v>
      </c>
      <c r="E207" s="42"/>
      <c r="F207" s="32" t="s">
        <v>594</v>
      </c>
      <c r="G207" s="46"/>
      <c r="H207" s="244">
        <f>PLNÁ!H207</f>
        <v>0</v>
      </c>
      <c r="I207" s="244">
        <f>PLNÁ!I207</f>
        <v>0</v>
      </c>
      <c r="J207" s="244">
        <f>PLNÁ!J207</f>
        <v>0</v>
      </c>
      <c r="K207" s="240"/>
      <c r="L207" s="195"/>
      <c r="M207" s="195"/>
      <c r="N207" s="195"/>
      <c r="O207" s="261"/>
      <c r="P207" s="195"/>
      <c r="Q207" s="195"/>
      <c r="R207" s="195"/>
      <c r="S207" s="195"/>
    </row>
    <row r="208" spans="2:19">
      <c r="B208" s="49" t="s">
        <v>595</v>
      </c>
      <c r="C208" s="50" t="s">
        <v>596</v>
      </c>
      <c r="D208" s="50" t="s">
        <v>1050</v>
      </c>
      <c r="E208" s="42"/>
      <c r="F208" s="32" t="s">
        <v>597</v>
      </c>
      <c r="G208" s="46"/>
      <c r="H208" s="244">
        <f>PLNÁ!H208</f>
        <v>0</v>
      </c>
      <c r="I208" s="244">
        <f>PLNÁ!I208</f>
        <v>0</v>
      </c>
      <c r="J208" s="244">
        <f>PLNÁ!J208</f>
        <v>0</v>
      </c>
      <c r="K208" s="240"/>
      <c r="L208" s="195"/>
      <c r="M208" s="195"/>
      <c r="N208" s="195"/>
      <c r="O208" s="261"/>
      <c r="P208" s="195"/>
      <c r="Q208" s="195"/>
      <c r="R208" s="195"/>
      <c r="S208" s="195"/>
    </row>
    <row r="209" spans="2:19" ht="15">
      <c r="B209" s="153" t="s">
        <v>598</v>
      </c>
      <c r="C209" s="164" t="s">
        <v>599</v>
      </c>
      <c r="D209" s="164" t="s">
        <v>1051</v>
      </c>
      <c r="E209" s="137"/>
      <c r="F209" s="129" t="s">
        <v>600</v>
      </c>
      <c r="G209" s="160" t="s">
        <v>601</v>
      </c>
      <c r="H209" s="245">
        <f>PLNÁ!H209</f>
        <v>0</v>
      </c>
      <c r="I209" s="245">
        <f>PLNÁ!I209</f>
        <v>0</v>
      </c>
      <c r="J209" s="245">
        <f>PLNÁ!J209</f>
        <v>0</v>
      </c>
      <c r="K209" s="240"/>
      <c r="L209" s="195"/>
      <c r="M209" s="195"/>
      <c r="N209" s="195"/>
      <c r="O209" s="261"/>
      <c r="P209" s="195"/>
      <c r="Q209" s="195"/>
      <c r="R209" s="195"/>
      <c r="S209" s="195"/>
    </row>
    <row r="210" spans="2:19">
      <c r="B210" s="47" t="s">
        <v>602</v>
      </c>
      <c r="C210" s="51" t="s">
        <v>603</v>
      </c>
      <c r="D210" s="51" t="s">
        <v>1052</v>
      </c>
      <c r="E210" s="42"/>
      <c r="F210" s="32" t="s">
        <v>604</v>
      </c>
      <c r="G210" s="46"/>
      <c r="H210" s="244">
        <f>PLNÁ!H210</f>
        <v>0</v>
      </c>
      <c r="I210" s="244">
        <f>PLNÁ!I210</f>
        <v>0</v>
      </c>
      <c r="J210" s="244">
        <f>PLNÁ!J210</f>
        <v>0</v>
      </c>
      <c r="K210" s="240"/>
      <c r="L210" s="195"/>
      <c r="M210" s="195"/>
      <c r="N210" s="195"/>
      <c r="O210" s="261"/>
      <c r="P210" s="195"/>
      <c r="Q210" s="195"/>
      <c r="R210" s="195"/>
      <c r="S210" s="195"/>
    </row>
    <row r="211" spans="2:19">
      <c r="B211" s="47" t="s">
        <v>605</v>
      </c>
      <c r="C211" s="51" t="s">
        <v>606</v>
      </c>
      <c r="D211" s="51" t="s">
        <v>1053</v>
      </c>
      <c r="E211" s="42"/>
      <c r="F211" s="32" t="s">
        <v>607</v>
      </c>
      <c r="G211" s="46"/>
      <c r="H211" s="244">
        <f>PLNÁ!H211</f>
        <v>0</v>
      </c>
      <c r="I211" s="244">
        <f>PLNÁ!I211</f>
        <v>0</v>
      </c>
      <c r="J211" s="244">
        <f>PLNÁ!J211</f>
        <v>0</v>
      </c>
      <c r="K211" s="240"/>
      <c r="L211" s="195"/>
      <c r="M211" s="195"/>
      <c r="N211" s="195"/>
      <c r="O211" s="261"/>
      <c r="P211" s="195"/>
      <c r="Q211" s="195"/>
      <c r="R211" s="195"/>
      <c r="S211" s="195"/>
    </row>
    <row r="212" spans="2:19">
      <c r="B212" s="49" t="s">
        <v>608</v>
      </c>
      <c r="C212" s="50" t="s">
        <v>609</v>
      </c>
      <c r="D212" s="50" t="s">
        <v>1054</v>
      </c>
      <c r="E212" s="42"/>
      <c r="F212" s="32" t="s">
        <v>610</v>
      </c>
      <c r="G212" s="46"/>
      <c r="H212" s="244">
        <f>PLNÁ!H212</f>
        <v>0</v>
      </c>
      <c r="I212" s="244">
        <f>PLNÁ!I212</f>
        <v>0</v>
      </c>
      <c r="J212" s="244">
        <f>PLNÁ!J212</f>
        <v>0</v>
      </c>
      <c r="K212" s="240"/>
      <c r="L212" s="195"/>
      <c r="M212" s="195"/>
      <c r="N212" s="195"/>
      <c r="O212" s="261"/>
      <c r="P212" s="195"/>
      <c r="Q212" s="195"/>
      <c r="R212" s="195"/>
      <c r="S212" s="195"/>
    </row>
    <row r="213" spans="2:19" ht="15">
      <c r="B213" s="153" t="s">
        <v>611</v>
      </c>
      <c r="C213" s="164" t="s">
        <v>612</v>
      </c>
      <c r="D213" s="164" t="s">
        <v>1055</v>
      </c>
      <c r="E213" s="137"/>
      <c r="F213" s="129" t="s">
        <v>613</v>
      </c>
      <c r="G213" s="160" t="s">
        <v>614</v>
      </c>
      <c r="H213" s="245">
        <f>PLNÁ!H213</f>
        <v>0</v>
      </c>
      <c r="I213" s="245">
        <f>PLNÁ!I213</f>
        <v>0</v>
      </c>
      <c r="J213" s="245">
        <f>PLNÁ!J213</f>
        <v>0</v>
      </c>
      <c r="K213" s="240"/>
      <c r="L213" s="195"/>
      <c r="M213" s="195"/>
      <c r="N213" s="195"/>
      <c r="O213" s="261"/>
      <c r="P213" s="195"/>
      <c r="Q213" s="195"/>
      <c r="R213" s="195"/>
      <c r="S213" s="195"/>
    </row>
    <row r="214" spans="2:19">
      <c r="B214" s="47" t="s">
        <v>615</v>
      </c>
      <c r="C214" s="51" t="s">
        <v>616</v>
      </c>
      <c r="D214" s="51" t="s">
        <v>1056</v>
      </c>
      <c r="E214" s="42"/>
      <c r="F214" s="32" t="s">
        <v>617</v>
      </c>
      <c r="G214" s="46"/>
      <c r="H214" s="244">
        <f>PLNÁ!H214</f>
        <v>0</v>
      </c>
      <c r="I214" s="244">
        <f>PLNÁ!I214</f>
        <v>0</v>
      </c>
      <c r="J214" s="244">
        <f>PLNÁ!J214</f>
        <v>0</v>
      </c>
      <c r="K214" s="240"/>
      <c r="L214" s="195"/>
      <c r="M214" s="195"/>
      <c r="N214" s="195"/>
      <c r="O214" s="261"/>
      <c r="P214" s="195"/>
      <c r="Q214" s="195"/>
      <c r="R214" s="195"/>
      <c r="S214" s="195"/>
    </row>
    <row r="215" spans="2:19">
      <c r="B215" s="47" t="s">
        <v>618</v>
      </c>
      <c r="C215" s="51" t="s">
        <v>619</v>
      </c>
      <c r="D215" s="51" t="s">
        <v>1057</v>
      </c>
      <c r="E215" s="42"/>
      <c r="F215" s="32" t="s">
        <v>620</v>
      </c>
      <c r="G215" s="46"/>
      <c r="H215" s="244">
        <f>PLNÁ!H215</f>
        <v>0</v>
      </c>
      <c r="I215" s="244">
        <f>PLNÁ!I215</f>
        <v>0</v>
      </c>
      <c r="J215" s="244">
        <f>PLNÁ!J215</f>
        <v>0</v>
      </c>
      <c r="K215" s="240"/>
      <c r="L215" s="195"/>
      <c r="M215" s="195"/>
      <c r="N215" s="195"/>
      <c r="O215" s="261"/>
      <c r="P215" s="195"/>
      <c r="Q215" s="195"/>
      <c r="R215" s="195"/>
      <c r="S215" s="195"/>
    </row>
    <row r="216" spans="2:19">
      <c r="B216" s="49" t="s">
        <v>485</v>
      </c>
      <c r="C216" s="50" t="s">
        <v>621</v>
      </c>
      <c r="D216" s="50" t="s">
        <v>1058</v>
      </c>
      <c r="E216" s="42"/>
      <c r="F216" s="32" t="s">
        <v>622</v>
      </c>
      <c r="G216" s="46"/>
      <c r="H216" s="244">
        <f>PLNÁ!H216</f>
        <v>0</v>
      </c>
      <c r="I216" s="244">
        <f>PLNÁ!I216</f>
        <v>0</v>
      </c>
      <c r="J216" s="244">
        <f>PLNÁ!J216</f>
        <v>0</v>
      </c>
      <c r="K216" s="240"/>
      <c r="L216" s="195"/>
      <c r="M216" s="195"/>
      <c r="N216" s="195"/>
      <c r="O216" s="261"/>
      <c r="P216" s="195"/>
      <c r="Q216" s="195"/>
      <c r="R216" s="195"/>
      <c r="S216" s="195"/>
    </row>
    <row r="217" spans="2:19" ht="15">
      <c r="B217" s="153" t="s">
        <v>623</v>
      </c>
      <c r="C217" s="164" t="s">
        <v>624</v>
      </c>
      <c r="D217" s="164" t="s">
        <v>1059</v>
      </c>
      <c r="E217" s="137"/>
      <c r="F217" s="129" t="s">
        <v>625</v>
      </c>
      <c r="G217" s="160" t="s">
        <v>626</v>
      </c>
      <c r="H217" s="245">
        <f>PLNÁ!H217</f>
        <v>0</v>
      </c>
      <c r="I217" s="245">
        <f>PLNÁ!I217</f>
        <v>0</v>
      </c>
      <c r="J217" s="245">
        <f>PLNÁ!J217</f>
        <v>0</v>
      </c>
      <c r="K217" s="246" t="s">
        <v>863</v>
      </c>
      <c r="L217" s="195"/>
      <c r="M217" s="195"/>
      <c r="N217" s="195"/>
      <c r="O217" s="261"/>
      <c r="P217" s="195"/>
      <c r="Q217" s="195"/>
      <c r="R217" s="195"/>
      <c r="S217" s="195"/>
    </row>
    <row r="218" spans="2:19">
      <c r="B218" s="52" t="s">
        <v>627</v>
      </c>
      <c r="C218" s="51" t="s">
        <v>628</v>
      </c>
      <c r="D218" s="51" t="s">
        <v>1056</v>
      </c>
      <c r="E218" s="42"/>
      <c r="F218" s="32" t="s">
        <v>629</v>
      </c>
      <c r="G218" s="46"/>
      <c r="H218" s="244">
        <f>PLNÁ!H218</f>
        <v>0</v>
      </c>
      <c r="I218" s="244">
        <f>PLNÁ!I218</f>
        <v>0</v>
      </c>
      <c r="J218" s="244">
        <f>PLNÁ!J218</f>
        <v>0</v>
      </c>
      <c r="K218" s="240"/>
      <c r="L218" s="195"/>
      <c r="M218" s="195"/>
      <c r="N218" s="195"/>
      <c r="O218" s="261"/>
      <c r="P218" s="195"/>
      <c r="Q218" s="195"/>
      <c r="R218" s="195"/>
      <c r="S218" s="195"/>
    </row>
    <row r="219" spans="2:19">
      <c r="B219" s="52" t="s">
        <v>630</v>
      </c>
      <c r="C219" s="51" t="s">
        <v>631</v>
      </c>
      <c r="D219" s="51" t="s">
        <v>1060</v>
      </c>
      <c r="E219" s="42"/>
      <c r="F219" s="32" t="s">
        <v>632</v>
      </c>
      <c r="G219" s="46"/>
      <c r="H219" s="244">
        <f>PLNÁ!H219</f>
        <v>0</v>
      </c>
      <c r="I219" s="244">
        <f>PLNÁ!I219</f>
        <v>0</v>
      </c>
      <c r="J219" s="244">
        <f>PLNÁ!J219</f>
        <v>0</v>
      </c>
      <c r="K219" s="240"/>
      <c r="L219" s="195"/>
      <c r="M219" s="195"/>
      <c r="N219" s="195"/>
      <c r="O219" s="261"/>
      <c r="P219" s="195"/>
      <c r="Q219" s="195"/>
      <c r="R219" s="195"/>
      <c r="S219" s="195"/>
    </row>
    <row r="220" spans="2:19">
      <c r="B220" s="49" t="s">
        <v>633</v>
      </c>
      <c r="C220" s="50" t="s">
        <v>634</v>
      </c>
      <c r="D220" s="50" t="s">
        <v>1061</v>
      </c>
      <c r="E220" s="42"/>
      <c r="F220" s="32" t="s">
        <v>635</v>
      </c>
      <c r="G220" s="46"/>
      <c r="H220" s="244">
        <f>PLNÁ!H220</f>
        <v>0</v>
      </c>
      <c r="I220" s="244">
        <f>PLNÁ!I220</f>
        <v>0</v>
      </c>
      <c r="J220" s="244">
        <f>PLNÁ!J220</f>
        <v>0</v>
      </c>
      <c r="K220" s="240"/>
      <c r="L220" s="195"/>
      <c r="M220" s="195"/>
      <c r="N220" s="195"/>
      <c r="O220" s="261"/>
      <c r="P220" s="195"/>
      <c r="Q220" s="195"/>
      <c r="R220" s="195"/>
      <c r="S220" s="195"/>
    </row>
    <row r="221" spans="2:19">
      <c r="B221" s="49" t="s">
        <v>636</v>
      </c>
      <c r="C221" s="50" t="s">
        <v>637</v>
      </c>
      <c r="D221" s="50" t="s">
        <v>1062</v>
      </c>
      <c r="E221" s="42"/>
      <c r="F221" s="32" t="s">
        <v>638</v>
      </c>
      <c r="G221" s="46"/>
      <c r="H221" s="244">
        <f>PLNÁ!H221</f>
        <v>0</v>
      </c>
      <c r="I221" s="244">
        <f>PLNÁ!I221</f>
        <v>0</v>
      </c>
      <c r="J221" s="244">
        <f>PLNÁ!J221</f>
        <v>0</v>
      </c>
      <c r="K221" s="240"/>
      <c r="L221" s="195"/>
      <c r="M221" s="195"/>
      <c r="N221" s="243"/>
      <c r="O221" s="261"/>
      <c r="P221" s="195"/>
      <c r="Q221" s="195"/>
      <c r="R221" s="195"/>
      <c r="S221" s="195"/>
    </row>
    <row r="222" spans="2:19" ht="18" customHeight="1">
      <c r="B222" s="163" t="s">
        <v>639</v>
      </c>
      <c r="C222" s="164" t="s">
        <v>640</v>
      </c>
      <c r="D222" s="164" t="s">
        <v>1063</v>
      </c>
      <c r="E222" s="137"/>
      <c r="F222" s="129" t="s">
        <v>641</v>
      </c>
      <c r="G222" s="160" t="s">
        <v>642</v>
      </c>
      <c r="H222" s="245">
        <f>PLNÁ!H222</f>
        <v>0</v>
      </c>
      <c r="I222" s="245">
        <f>PLNÁ!I222</f>
        <v>0</v>
      </c>
      <c r="J222" s="245">
        <f>PLNÁ!J222</f>
        <v>0</v>
      </c>
      <c r="K222" s="240"/>
      <c r="L222" s="195"/>
      <c r="M222" s="243"/>
      <c r="N222" s="195"/>
      <c r="O222" s="261"/>
      <c r="P222" s="195"/>
      <c r="Q222" s="195"/>
      <c r="R222" s="195"/>
      <c r="S222" s="195"/>
    </row>
    <row r="223" spans="2:19" ht="33" customHeight="1">
      <c r="B223" s="143" t="s">
        <v>643</v>
      </c>
      <c r="C223" s="164" t="s">
        <v>644</v>
      </c>
      <c r="D223" s="164" t="s">
        <v>1064</v>
      </c>
      <c r="E223" s="137"/>
      <c r="F223" s="129" t="s">
        <v>645</v>
      </c>
      <c r="G223" s="167" t="s">
        <v>646</v>
      </c>
      <c r="H223" s="245">
        <f>PLNÁ!H223</f>
        <v>0</v>
      </c>
      <c r="I223" s="245">
        <f>PLNÁ!I223</f>
        <v>0</v>
      </c>
      <c r="J223" s="245">
        <f>PLNÁ!J223</f>
        <v>0</v>
      </c>
      <c r="K223" s="246" t="s">
        <v>868</v>
      </c>
      <c r="L223" s="195"/>
      <c r="M223" s="195"/>
      <c r="N223" s="195"/>
      <c r="O223" s="261"/>
      <c r="P223" s="195"/>
      <c r="Q223" s="195"/>
      <c r="R223" s="195"/>
      <c r="S223" s="195"/>
    </row>
    <row r="224" spans="2:19" ht="15">
      <c r="B224" s="153" t="s">
        <v>647</v>
      </c>
      <c r="C224" s="168" t="s">
        <v>648</v>
      </c>
      <c r="D224" s="164" t="s">
        <v>1065</v>
      </c>
      <c r="E224" s="137"/>
      <c r="F224" s="129" t="s">
        <v>649</v>
      </c>
      <c r="G224" s="166" t="s">
        <v>650</v>
      </c>
      <c r="H224" s="245">
        <f>PLNÁ!H224</f>
        <v>0</v>
      </c>
      <c r="I224" s="245">
        <f>PLNÁ!I224</f>
        <v>0</v>
      </c>
      <c r="J224" s="245">
        <f>PLNÁ!J224</f>
        <v>0</v>
      </c>
      <c r="K224" s="240"/>
      <c r="L224" s="195"/>
      <c r="M224" s="195"/>
      <c r="N224" s="195"/>
      <c r="O224" s="261"/>
      <c r="P224" s="195"/>
      <c r="Q224" s="195"/>
      <c r="R224" s="195"/>
      <c r="S224" s="195"/>
    </row>
    <row r="225" spans="2:19" ht="15">
      <c r="B225" s="52" t="s">
        <v>651</v>
      </c>
      <c r="C225" s="183" t="s">
        <v>652</v>
      </c>
      <c r="D225" s="51" t="s">
        <v>1066</v>
      </c>
      <c r="E225" s="37"/>
      <c r="F225" s="32" t="s">
        <v>653</v>
      </c>
      <c r="G225" s="35"/>
      <c r="H225" s="244">
        <f>PLNÁ!H225</f>
        <v>0</v>
      </c>
      <c r="I225" s="244">
        <f>PLNÁ!I225</f>
        <v>0</v>
      </c>
      <c r="J225" s="244">
        <f>PLNÁ!J225</f>
        <v>0</v>
      </c>
      <c r="K225" s="240"/>
      <c r="L225" s="195"/>
      <c r="M225" s="195"/>
      <c r="N225" s="195"/>
      <c r="O225" s="261"/>
      <c r="P225" s="195"/>
      <c r="Q225" s="195"/>
      <c r="R225" s="195"/>
      <c r="S225" s="195"/>
    </row>
    <row r="226" spans="2:19" ht="15">
      <c r="B226" s="52" t="s">
        <v>654</v>
      </c>
      <c r="C226" s="183" t="s">
        <v>655</v>
      </c>
      <c r="D226" s="51" t="s">
        <v>1067</v>
      </c>
      <c r="E226" s="37"/>
      <c r="F226" s="32" t="s">
        <v>656</v>
      </c>
      <c r="G226" s="35"/>
      <c r="H226" s="244">
        <f>PLNÁ!H226</f>
        <v>0</v>
      </c>
      <c r="I226" s="244">
        <f>PLNÁ!I226</f>
        <v>0</v>
      </c>
      <c r="J226" s="244">
        <f>PLNÁ!J226</f>
        <v>0</v>
      </c>
      <c r="K226" s="240"/>
      <c r="L226" s="195"/>
      <c r="M226" s="195"/>
      <c r="N226" s="195"/>
      <c r="O226" s="261"/>
      <c r="P226" s="195"/>
      <c r="Q226" s="195"/>
      <c r="R226" s="195"/>
      <c r="S226" s="195"/>
    </row>
    <row r="227" spans="2:19" ht="15">
      <c r="B227" s="143" t="s">
        <v>657</v>
      </c>
      <c r="C227" s="168" t="s">
        <v>658</v>
      </c>
      <c r="D227" s="164" t="s">
        <v>1068</v>
      </c>
      <c r="E227" s="137"/>
      <c r="F227" s="129" t="s">
        <v>659</v>
      </c>
      <c r="G227" s="160" t="s">
        <v>660</v>
      </c>
      <c r="H227" s="245">
        <f>PLNÁ!H227</f>
        <v>0</v>
      </c>
      <c r="I227" s="245">
        <f>PLNÁ!I227</f>
        <v>0</v>
      </c>
      <c r="J227" s="245">
        <f>PLNÁ!J227</f>
        <v>0</v>
      </c>
      <c r="K227" s="240"/>
      <c r="L227" s="195"/>
      <c r="M227" s="195"/>
      <c r="N227" s="195"/>
      <c r="O227" s="261"/>
      <c r="P227" s="195"/>
      <c r="Q227" s="195"/>
      <c r="R227" s="195"/>
      <c r="S227" s="195"/>
    </row>
    <row r="228" spans="2:19" ht="15">
      <c r="B228" s="49" t="s">
        <v>661</v>
      </c>
      <c r="C228" s="501" t="s">
        <v>662</v>
      </c>
      <c r="D228" s="500" t="s">
        <v>1069</v>
      </c>
      <c r="E228" s="31"/>
      <c r="F228" s="32" t="s">
        <v>663</v>
      </c>
      <c r="G228" s="35"/>
      <c r="H228" s="244">
        <f>PLNÁ!H228</f>
        <v>0</v>
      </c>
      <c r="I228" s="244">
        <f>PLNÁ!I228</f>
        <v>0</v>
      </c>
      <c r="J228" s="244">
        <f>PLNÁ!J228</f>
        <v>0</v>
      </c>
      <c r="K228" s="240"/>
      <c r="L228" s="195"/>
      <c r="M228" s="195"/>
      <c r="N228" s="195"/>
      <c r="O228" s="261"/>
      <c r="P228" s="195"/>
      <c r="Q228" s="195"/>
      <c r="R228" s="195"/>
      <c r="S228" s="195"/>
    </row>
    <row r="229" spans="2:19" ht="15">
      <c r="B229" s="143" t="s">
        <v>664</v>
      </c>
      <c r="C229" s="168" t="s">
        <v>665</v>
      </c>
      <c r="D229" s="164" t="s">
        <v>974</v>
      </c>
      <c r="E229" s="137"/>
      <c r="F229" s="129" t="s">
        <v>666</v>
      </c>
      <c r="G229" s="160" t="s">
        <v>667</v>
      </c>
      <c r="H229" s="245">
        <f>PLNÁ!H229</f>
        <v>0</v>
      </c>
      <c r="I229" s="245">
        <f>PLNÁ!I229</f>
        <v>0</v>
      </c>
      <c r="J229" s="245">
        <f>PLNÁ!J229</f>
        <v>0</v>
      </c>
      <c r="K229" s="246" t="s">
        <v>866</v>
      </c>
      <c r="L229" s="195"/>
      <c r="M229" s="195"/>
      <c r="N229" s="195"/>
      <c r="O229" s="261"/>
      <c r="P229" s="195"/>
      <c r="Q229" s="195"/>
      <c r="R229" s="195"/>
      <c r="S229" s="195"/>
    </row>
    <row r="230" spans="2:19" ht="15.75" thickBot="1">
      <c r="B230" s="169"/>
      <c r="C230" s="170" t="s">
        <v>668</v>
      </c>
      <c r="D230" s="189" t="s">
        <v>1070</v>
      </c>
      <c r="E230" s="171"/>
      <c r="F230" s="129" t="s">
        <v>669</v>
      </c>
      <c r="G230" s="160" t="s">
        <v>670</v>
      </c>
      <c r="H230" s="245">
        <f>PLNÁ!H230</f>
        <v>0</v>
      </c>
      <c r="I230" s="245">
        <f>PLNÁ!I230</f>
        <v>0</v>
      </c>
      <c r="J230" s="245">
        <f>PLNÁ!J230</f>
        <v>0</v>
      </c>
      <c r="K230" s="240"/>
      <c r="L230" s="195"/>
      <c r="M230" s="195"/>
      <c r="N230" s="195"/>
      <c r="O230" s="261"/>
      <c r="P230" s="195"/>
      <c r="Q230" s="195"/>
      <c r="R230" s="195"/>
      <c r="S230" s="195"/>
    </row>
    <row r="231" spans="2:19" ht="15.75" thickBot="1">
      <c r="B231" s="195"/>
      <c r="C231" s="263" t="s">
        <v>671</v>
      </c>
      <c r="D231" s="231"/>
      <c r="E231" s="264"/>
      <c r="F231" s="265"/>
      <c r="G231" s="266"/>
      <c r="H231" s="234">
        <f>PLNÁ!H231</f>
        <v>0</v>
      </c>
      <c r="I231" s="234">
        <f>PLNÁ!I231</f>
        <v>0</v>
      </c>
      <c r="J231" s="235">
        <f>PLNÁ!J231</f>
        <v>0</v>
      </c>
      <c r="K231" s="267"/>
      <c r="L231" s="195"/>
      <c r="M231" s="195"/>
      <c r="N231" s="195"/>
      <c r="O231" s="261"/>
      <c r="P231" s="195"/>
      <c r="Q231" s="195"/>
      <c r="R231" s="195"/>
      <c r="S231" s="195"/>
    </row>
    <row r="232" spans="2:19" ht="15.75" thickBot="1">
      <c r="B232" s="195"/>
      <c r="C232" s="268" t="s">
        <v>672</v>
      </c>
      <c r="D232" s="269"/>
      <c r="E232" s="270"/>
      <c r="F232" s="271"/>
      <c r="G232" s="272"/>
      <c r="H232" s="486" t="s">
        <v>673</v>
      </c>
      <c r="I232" s="487"/>
      <c r="J232" s="488"/>
      <c r="K232" s="273"/>
      <c r="L232" s="274"/>
      <c r="M232" s="274"/>
      <c r="N232" s="195"/>
      <c r="O232" s="195"/>
      <c r="P232" s="195"/>
      <c r="Q232" s="195"/>
      <c r="R232" s="195"/>
      <c r="S232" s="195"/>
    </row>
    <row r="233" spans="2:19" ht="15">
      <c r="B233" s="195"/>
      <c r="C233" s="275" t="s">
        <v>674</v>
      </c>
      <c r="D233" s="276" t="s">
        <v>1071</v>
      </c>
      <c r="E233" s="277"/>
      <c r="F233" s="278" t="s">
        <v>675</v>
      </c>
      <c r="G233" s="279" t="s">
        <v>676</v>
      </c>
      <c r="H233" s="244">
        <f>PLNÁ!H233</f>
        <v>0</v>
      </c>
      <c r="I233" s="244">
        <f>PLNÁ!I233</f>
        <v>0</v>
      </c>
      <c r="J233" s="244">
        <f>PLNÁ!J233</f>
        <v>0</v>
      </c>
      <c r="K233" s="246" t="s">
        <v>871</v>
      </c>
      <c r="L233" s="195"/>
      <c r="M233" s="195"/>
      <c r="N233" s="195"/>
      <c r="O233" s="195"/>
      <c r="P233" s="195"/>
      <c r="Q233" s="195"/>
      <c r="R233" s="195"/>
      <c r="S233" s="195"/>
    </row>
    <row r="234" spans="2:19" ht="15.75" thickBot="1">
      <c r="B234" s="195"/>
      <c r="C234" s="280" t="s">
        <v>677</v>
      </c>
      <c r="D234" s="281" t="s">
        <v>1072</v>
      </c>
      <c r="E234" s="282"/>
      <c r="F234" s="283" t="s">
        <v>678</v>
      </c>
      <c r="G234" s="284" t="s">
        <v>676</v>
      </c>
      <c r="H234" s="244">
        <f>PLNÁ!H234</f>
        <v>0</v>
      </c>
      <c r="I234" s="244">
        <f>PLNÁ!I234</f>
        <v>0</v>
      </c>
      <c r="J234" s="244">
        <f>PLNÁ!J234</f>
        <v>0</v>
      </c>
      <c r="K234" s="246" t="s">
        <v>874</v>
      </c>
      <c r="L234" s="195"/>
      <c r="M234" s="195"/>
      <c r="N234" s="195"/>
      <c r="O234" s="195"/>
      <c r="P234" s="195"/>
      <c r="Q234" s="195"/>
      <c r="R234" s="195"/>
      <c r="S234" s="195"/>
    </row>
    <row r="235" spans="2:19">
      <c r="K235" s="99"/>
    </row>
    <row r="236" spans="2:19">
      <c r="C236" s="19"/>
      <c r="D236" s="19"/>
    </row>
  </sheetData>
  <sheetProtection algorithmName="SHA-512" hashValue="qKweVakZ/AT7/h1ejJ9faF6yGLLGB+e+VQaIOH54AAAj4Bx0e7jhFgGBMKwcf7eV0Au+BLHSe75PJpNWtjaFtQ==" saltValue="qWzHBCM+TuCQ7nf6NAETgw==" spinCount="100000" sheet="1" objects="1" scenarios="1"/>
  <mergeCells count="22">
    <mergeCell ref="H232:J232"/>
    <mergeCell ref="H14:K15"/>
    <mergeCell ref="B100:B101"/>
    <mergeCell ref="F100:F101"/>
    <mergeCell ref="G100:G101"/>
    <mergeCell ref="K100:K101"/>
    <mergeCell ref="B170:B171"/>
    <mergeCell ref="F170:F171"/>
    <mergeCell ref="K170:K171"/>
    <mergeCell ref="E9:H9"/>
    <mergeCell ref="E10:H10"/>
    <mergeCell ref="G13:K13"/>
    <mergeCell ref="E14:G14"/>
    <mergeCell ref="B16:B17"/>
    <mergeCell ref="F16:F17"/>
    <mergeCell ref="G16:G17"/>
    <mergeCell ref="E8:H8"/>
    <mergeCell ref="B2:K2"/>
    <mergeCell ref="E4:H4"/>
    <mergeCell ref="E5:H5"/>
    <mergeCell ref="E6:H6"/>
    <mergeCell ref="E7:H7"/>
  </mergeCells>
  <pageMargins left="0.55118110236220474" right="0.51181102362204722" top="1.01" bottom="0.64" header="0.27559055118110237" footer="0.23622047244094491"/>
  <pageSetup paperSize="9" scale="65" fitToHeight="0" orientation="landscape" r:id="rId1"/>
  <headerFooter alignWithMargins="0">
    <oddFooter>Stránka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C1:F818"/>
  <sheetViews>
    <sheetView workbookViewId="0">
      <selection activeCell="D22" sqref="D22"/>
    </sheetView>
  </sheetViews>
  <sheetFormatPr defaultColWidth="9.140625" defaultRowHeight="12.75"/>
  <cols>
    <col min="1" max="1" width="3.7109375" style="18" customWidth="1"/>
    <col min="2" max="2" width="4.5703125" style="18" customWidth="1"/>
    <col min="3" max="3" width="4.7109375" style="18" customWidth="1"/>
    <col min="4" max="5" width="9.140625" style="18"/>
    <col min="6" max="6" width="10.42578125" style="18" customWidth="1"/>
    <col min="7" max="7" width="11.42578125" style="18" customWidth="1"/>
    <col min="8" max="8" width="109.140625" style="18" customWidth="1"/>
    <col min="9" max="16384" width="9.140625" style="18"/>
  </cols>
  <sheetData>
    <row r="1" spans="3:6" ht="15" customHeight="1"/>
    <row r="2" spans="3:6" ht="15" customHeight="1"/>
    <row r="3" spans="3:6" ht="15" customHeight="1"/>
    <row r="4" spans="3:6" ht="15" customHeight="1"/>
    <row r="5" spans="3:6" ht="15" customHeight="1"/>
    <row r="6" spans="3:6" ht="15" customHeight="1"/>
    <row r="7" spans="3:6" ht="15" customHeight="1"/>
    <row r="8" spans="3:6" ht="15" customHeight="1"/>
    <row r="9" spans="3:6" ht="15" customHeight="1">
      <c r="D9" s="18" t="s">
        <v>1073</v>
      </c>
      <c r="E9" s="18" t="s">
        <v>922</v>
      </c>
    </row>
    <row r="10" spans="3:6" ht="15" customHeight="1">
      <c r="D10" s="18">
        <v>1</v>
      </c>
      <c r="E10" s="18">
        <v>1</v>
      </c>
    </row>
    <row r="11" spans="3:6" ht="15" customHeight="1">
      <c r="D11" s="18">
        <v>2</v>
      </c>
      <c r="E11" s="18">
        <v>2</v>
      </c>
    </row>
    <row r="12" spans="3:6" ht="15" customHeight="1">
      <c r="D12" s="18">
        <v>3</v>
      </c>
      <c r="E12" s="18">
        <v>3</v>
      </c>
    </row>
    <row r="13" spans="3:6" ht="15" customHeight="1">
      <c r="D13" s="18">
        <v>4</v>
      </c>
      <c r="E13" s="18">
        <v>4</v>
      </c>
    </row>
    <row r="14" spans="3:6" ht="15" customHeight="1"/>
    <row r="15" spans="3:6" ht="15" customHeight="1" thickBot="1"/>
    <row r="16" spans="3:6" ht="15" customHeight="1">
      <c r="C16" s="26">
        <v>1</v>
      </c>
      <c r="D16" s="20">
        <v>0.2</v>
      </c>
      <c r="E16" s="20">
        <v>0.7</v>
      </c>
      <c r="F16" s="23">
        <v>0.1</v>
      </c>
    </row>
    <row r="17" spans="3:6" ht="15" customHeight="1">
      <c r="C17" s="27">
        <v>2</v>
      </c>
      <c r="D17" s="21">
        <v>0.2</v>
      </c>
      <c r="E17" s="21">
        <v>0.6</v>
      </c>
      <c r="F17" s="24">
        <v>0.2</v>
      </c>
    </row>
    <row r="18" spans="3:6" ht="15" customHeight="1">
      <c r="C18" s="27">
        <v>3</v>
      </c>
      <c r="D18" s="21">
        <v>0.2</v>
      </c>
      <c r="E18" s="21">
        <v>0.5</v>
      </c>
      <c r="F18" s="24">
        <v>0.3</v>
      </c>
    </row>
    <row r="19" spans="3:6" ht="15" customHeight="1" thickBot="1">
      <c r="C19" s="28">
        <v>4</v>
      </c>
      <c r="D19" s="22">
        <v>0.2</v>
      </c>
      <c r="E19" s="22">
        <v>0.4</v>
      </c>
      <c r="F19" s="25">
        <v>0.4</v>
      </c>
    </row>
    <row r="20" spans="3:6" ht="15" customHeight="1"/>
    <row r="21" spans="3:6" ht="15" customHeight="1" thickBot="1"/>
    <row r="22" spans="3:6" ht="15" customHeight="1">
      <c r="C22" s="26">
        <v>1</v>
      </c>
      <c r="D22" s="20">
        <v>0.8</v>
      </c>
      <c r="E22" s="20">
        <v>0.2</v>
      </c>
    </row>
    <row r="23" spans="3:6" ht="15" customHeight="1">
      <c r="C23" s="27">
        <v>2</v>
      </c>
      <c r="D23" s="21">
        <v>0.7</v>
      </c>
      <c r="E23" s="21">
        <v>0.3</v>
      </c>
    </row>
    <row r="24" spans="3:6" ht="15" customHeight="1">
      <c r="C24" s="27">
        <v>3</v>
      </c>
      <c r="D24" s="21">
        <v>0.6</v>
      </c>
      <c r="E24" s="21">
        <v>0.4</v>
      </c>
    </row>
    <row r="25" spans="3:6" ht="15" customHeight="1" thickBot="1">
      <c r="C25" s="28">
        <v>4</v>
      </c>
      <c r="D25" s="22">
        <v>0.5</v>
      </c>
      <c r="E25" s="22">
        <v>0.5</v>
      </c>
    </row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C6DC9-11B3-49E9-B288-DD928BC91DBB}"/>
</file>

<file path=customXml/itemProps2.xml><?xml version="1.0" encoding="utf-8"?>
<ds:datastoreItem xmlns:ds="http://schemas.openxmlformats.org/officeDocument/2006/customXml" ds:itemID="{97EC0FEB-49C4-46C1-AFDF-2C1B6E5FB129}"/>
</file>

<file path=customXml/itemProps3.xml><?xml version="1.0" encoding="utf-8"?>
<ds:datastoreItem xmlns:ds="http://schemas.openxmlformats.org/officeDocument/2006/customXml" ds:itemID="{025EAF5C-E3E8-4045-85F5-10390A6A7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Verze 1 9 2003</dc:title>
  <dc:subject/>
  <dc:creator>svobodaj</dc:creator>
  <cp:keywords/>
  <dc:description/>
  <cp:lastModifiedBy/>
  <cp:revision/>
  <dcterms:created xsi:type="dcterms:W3CDTF">2002-02-21T15:04:46Z</dcterms:created>
  <dcterms:modified xsi:type="dcterms:W3CDTF">2025-01-28T10:25:17Z</dcterms:modified>
  <cp:category/>
  <cp:contentStatus/>
</cp:coreProperties>
</file>